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https://residentialenergy-my.sharepoint.com/personal/billy_resnet_us/Documents/Documents/QA/RESNET QA Review Checklist/"/>
    </mc:Choice>
  </mc:AlternateContent>
  <xr:revisionPtr revIDLastSave="53" documentId="13_ncr:1_{B5290469-EF69-41CD-BF59-26C82E011B04}" xr6:coauthVersionLast="47" xr6:coauthVersionMax="47" xr10:uidLastSave="{2ECA22FE-0E44-4265-80D8-BEB5CA0ED2C6}"/>
  <bookViews>
    <workbookView xWindow="-110" yWindow="-110" windowWidth="19420" windowHeight="10420" tabRatio="801" xr2:uid="{00000000-000D-0000-FFFF-FFFF00000000}"/>
  </bookViews>
  <sheets>
    <sheet name="Table of Contents" sheetId="18" r:id="rId1"/>
    <sheet name="REMRate" sheetId="11" r:id="rId2"/>
    <sheet name="Ekotrope" sheetId="9" r:id="rId3"/>
    <sheet name="EnergyGauge" sheetId="10" r:id="rId4"/>
    <sheet name="FieldFinal" sheetId="25" r:id="rId5"/>
    <sheet name="PreDrywall" sheetId="13" r:id="rId6"/>
    <sheet name="SamplingQA" sheetId="24" r:id="rId7"/>
    <sheet name="HVACQiEval" sheetId="15" r:id="rId8"/>
    <sheet name="photos-notes" sheetId="12" r:id="rId9"/>
    <sheet name="Reference" sheetId="8" r:id="rId10"/>
  </sheets>
  <definedNames>
    <definedName name="_xlnm._FilterDatabase" localSheetId="2" hidden="1">Ekotrope!$A$22:$L$66</definedName>
    <definedName name="_xlnm._FilterDatabase" localSheetId="3" hidden="1">EnergyGauge!$A$22:$L$65</definedName>
    <definedName name="_xlnm._FilterDatabase" localSheetId="7" hidden="1">HVACQiEval!$A$18:$I$58</definedName>
    <definedName name="_xlnm._FilterDatabase" localSheetId="5" hidden="1">PreDrywall!$B$22:$L$61</definedName>
    <definedName name="_xlnm._FilterDatabase" localSheetId="1" hidden="1">REMRate!$A$22:$L$69</definedName>
    <definedName name="_xlnm._FilterDatabase" localSheetId="6" hidden="1">SamplingQA!$A$22:$L$39</definedName>
    <definedName name="_xlnm.Print_Area" localSheetId="2">Ekotrope!$A$1:$L$66</definedName>
    <definedName name="_xlnm.Print_Area" localSheetId="3">EnergyGauge!$A$1:$L$65</definedName>
    <definedName name="_xlnm.Print_Area" localSheetId="7">HVACQiEval!$A$1:$I$58</definedName>
    <definedName name="_xlnm.Print_Area" localSheetId="1">REMRate!$A$1:$L$68</definedName>
    <definedName name="_xlnm.Print_Area" localSheetId="6">SamplingQA!$A$1:$L$38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 i="25" l="1"/>
  <c r="K22" i="25"/>
  <c r="K22" i="10"/>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C94" i="25"/>
  <c r="A77" i="25"/>
  <c r="H106" i="25"/>
  <c r="J106" i="25" s="1"/>
  <c r="C106" i="25"/>
  <c r="B106" i="25"/>
  <c r="A106" i="25"/>
  <c r="H105" i="25"/>
  <c r="J105" i="25" s="1"/>
  <c r="C105" i="25"/>
  <c r="B105" i="25"/>
  <c r="H104" i="25"/>
  <c r="J104" i="25" s="1"/>
  <c r="B104" i="25"/>
  <c r="H103" i="25"/>
  <c r="J103" i="25" s="1"/>
  <c r="B103" i="25"/>
  <c r="H102" i="25"/>
  <c r="J102" i="25" s="1"/>
  <c r="B102" i="25"/>
  <c r="H101" i="25"/>
  <c r="J101" i="25" s="1"/>
  <c r="B101" i="25"/>
  <c r="H100" i="25"/>
  <c r="J100" i="25" s="1"/>
  <c r="B100" i="25"/>
  <c r="H99" i="25"/>
  <c r="J99" i="25" s="1"/>
  <c r="B99" i="25"/>
  <c r="H98" i="25"/>
  <c r="J98" i="25" s="1"/>
  <c r="B98" i="25"/>
  <c r="H97" i="25"/>
  <c r="J97" i="25" s="1"/>
  <c r="B97" i="25"/>
  <c r="H96" i="25"/>
  <c r="J96" i="25" s="1"/>
  <c r="B96" i="25"/>
  <c r="H95" i="25"/>
  <c r="J95" i="25" s="1"/>
  <c r="B95" i="25"/>
  <c r="H94" i="25"/>
  <c r="J94" i="25" s="1"/>
  <c r="H93" i="25"/>
  <c r="J93" i="25" s="1"/>
  <c r="C93" i="25"/>
  <c r="B93" i="25"/>
  <c r="A93" i="25"/>
  <c r="H92" i="25"/>
  <c r="J92" i="25" s="1"/>
  <c r="C92" i="25"/>
  <c r="B92" i="25"/>
  <c r="H91" i="25"/>
  <c r="J91" i="25" s="1"/>
  <c r="C91" i="25"/>
  <c r="B91" i="25"/>
  <c r="J90" i="25"/>
  <c r="H90" i="25"/>
  <c r="C90" i="25"/>
  <c r="H89" i="25"/>
  <c r="J89" i="25" s="1"/>
  <c r="C89" i="25"/>
  <c r="B89" i="25"/>
  <c r="H88" i="25"/>
  <c r="J88" i="25" s="1"/>
  <c r="C88" i="25"/>
  <c r="B88" i="25"/>
  <c r="A88" i="25"/>
  <c r="J87" i="25"/>
  <c r="H87" i="25"/>
  <c r="C87" i="25"/>
  <c r="B87" i="25"/>
  <c r="H86" i="25"/>
  <c r="J86" i="25" s="1"/>
  <c r="C86" i="25"/>
  <c r="H85" i="25"/>
  <c r="J85" i="25" s="1"/>
  <c r="C85" i="25"/>
  <c r="B85" i="25"/>
  <c r="H84" i="25"/>
  <c r="J84" i="25" s="1"/>
  <c r="C84" i="25"/>
  <c r="B84" i="25"/>
  <c r="A84" i="25"/>
  <c r="H83" i="25"/>
  <c r="J83" i="25" s="1"/>
  <c r="C83" i="25"/>
  <c r="B83" i="25"/>
  <c r="H82" i="25"/>
  <c r="J82" i="25" s="1"/>
  <c r="C82" i="25"/>
  <c r="B82" i="25"/>
  <c r="H81" i="25"/>
  <c r="J81" i="25" s="1"/>
  <c r="C81" i="25"/>
  <c r="B81" i="25"/>
  <c r="H80" i="25"/>
  <c r="J80" i="25" s="1"/>
  <c r="C80" i="25"/>
  <c r="B80" i="25"/>
  <c r="H79" i="25"/>
  <c r="J79" i="25" s="1"/>
  <c r="C79" i="25"/>
  <c r="B79" i="25"/>
  <c r="H78" i="25"/>
  <c r="J78" i="25" s="1"/>
  <c r="C78" i="25"/>
  <c r="B78" i="25"/>
  <c r="H77" i="25"/>
  <c r="J77" i="25" s="1"/>
  <c r="C77" i="25"/>
  <c r="B77" i="25"/>
  <c r="H76" i="25"/>
  <c r="J76" i="25" s="1"/>
  <c r="C76" i="25"/>
  <c r="B76" i="25"/>
  <c r="H75" i="25"/>
  <c r="J75" i="25" s="1"/>
  <c r="C75" i="25"/>
  <c r="B75" i="25"/>
  <c r="H74" i="25"/>
  <c r="J74" i="25" s="1"/>
  <c r="C74" i="25"/>
  <c r="B74" i="25"/>
  <c r="H73" i="25"/>
  <c r="J73" i="25" s="1"/>
  <c r="C73" i="25"/>
  <c r="B73" i="25"/>
  <c r="H72" i="25"/>
  <c r="J72" i="25" s="1"/>
  <c r="C72" i="25"/>
  <c r="B72" i="25"/>
  <c r="H71" i="25"/>
  <c r="J71" i="25" s="1"/>
  <c r="C71" i="25"/>
  <c r="B71" i="25"/>
  <c r="H70" i="25"/>
  <c r="J70" i="25" s="1"/>
  <c r="C70" i="25"/>
  <c r="B70" i="25"/>
  <c r="A70" i="25"/>
  <c r="K67" i="25"/>
  <c r="H67" i="25"/>
  <c r="J67" i="25" s="1"/>
  <c r="K66" i="25"/>
  <c r="H66" i="25"/>
  <c r="J66" i="25" s="1"/>
  <c r="K65" i="25"/>
  <c r="H65" i="25"/>
  <c r="J65" i="25" s="1"/>
  <c r="K64" i="25"/>
  <c r="H64" i="25"/>
  <c r="J64" i="25" s="1"/>
  <c r="K63" i="25"/>
  <c r="H63" i="25"/>
  <c r="J63" i="25" s="1"/>
  <c r="K62" i="25"/>
  <c r="H62" i="25"/>
  <c r="J62" i="25" s="1"/>
  <c r="K61" i="25"/>
  <c r="H61" i="25"/>
  <c r="J61" i="25" s="1"/>
  <c r="K60" i="25"/>
  <c r="H60" i="25"/>
  <c r="J60" i="25" s="1"/>
  <c r="K59" i="25"/>
  <c r="H59" i="25"/>
  <c r="J59" i="25" s="1"/>
  <c r="K58" i="25"/>
  <c r="J58" i="25"/>
  <c r="H58" i="25"/>
  <c r="K57" i="25"/>
  <c r="H57" i="25"/>
  <c r="J57" i="25" s="1"/>
  <c r="K56" i="25"/>
  <c r="J56" i="25"/>
  <c r="H56" i="25"/>
  <c r="K55" i="25"/>
  <c r="H55" i="25"/>
  <c r="J55" i="25" s="1"/>
  <c r="K54" i="25"/>
  <c r="H54" i="25"/>
  <c r="J54" i="25" s="1"/>
  <c r="K53" i="25"/>
  <c r="H53" i="25"/>
  <c r="J53" i="25" s="1"/>
  <c r="K52" i="25"/>
  <c r="H52" i="25"/>
  <c r="J52" i="25" s="1"/>
  <c r="K51" i="25"/>
  <c r="H51" i="25"/>
  <c r="J51" i="25" s="1"/>
  <c r="K50" i="25"/>
  <c r="H50" i="25"/>
  <c r="J50" i="25" s="1"/>
  <c r="K49" i="25"/>
  <c r="H49" i="25"/>
  <c r="J49" i="25" s="1"/>
  <c r="K48" i="25"/>
  <c r="H48" i="25"/>
  <c r="J48" i="25" s="1"/>
  <c r="K47" i="25"/>
  <c r="H47" i="25"/>
  <c r="J47" i="25" s="1"/>
  <c r="K46" i="25"/>
  <c r="H46" i="25"/>
  <c r="J46" i="25" s="1"/>
  <c r="K45" i="25"/>
  <c r="H45" i="25"/>
  <c r="J45" i="25" s="1"/>
  <c r="K44" i="25"/>
  <c r="H44" i="25"/>
  <c r="J44" i="25" s="1"/>
  <c r="K43" i="25"/>
  <c r="H43" i="25"/>
  <c r="J43" i="25" s="1"/>
  <c r="K42" i="25"/>
  <c r="H42" i="25"/>
  <c r="J42" i="25" s="1"/>
  <c r="K41" i="25"/>
  <c r="H41" i="25"/>
  <c r="J41" i="25" s="1"/>
  <c r="K40" i="25"/>
  <c r="H40" i="25"/>
  <c r="J40" i="25" s="1"/>
  <c r="K39" i="25"/>
  <c r="H39" i="25"/>
  <c r="J39" i="25" s="1"/>
  <c r="K38" i="25"/>
  <c r="H38" i="25"/>
  <c r="J38" i="25" s="1"/>
  <c r="K37" i="25"/>
  <c r="H37" i="25"/>
  <c r="J37" i="25" s="1"/>
  <c r="K36" i="25"/>
  <c r="H36" i="25"/>
  <c r="J36" i="25" s="1"/>
  <c r="K35" i="25"/>
  <c r="H35" i="25"/>
  <c r="J35" i="25" s="1"/>
  <c r="K34" i="25"/>
  <c r="H34" i="25"/>
  <c r="J34" i="25" s="1"/>
  <c r="K33" i="25"/>
  <c r="H33" i="25"/>
  <c r="J33" i="25" s="1"/>
  <c r="K32" i="25"/>
  <c r="J32" i="25"/>
  <c r="H32" i="25"/>
  <c r="K31" i="25"/>
  <c r="H31" i="25"/>
  <c r="J31" i="25" s="1"/>
  <c r="K30" i="25"/>
  <c r="H30" i="25"/>
  <c r="J30" i="25" s="1"/>
  <c r="K29" i="25"/>
  <c r="H29" i="25"/>
  <c r="J29" i="25" s="1"/>
  <c r="K28" i="25"/>
  <c r="H28" i="25"/>
  <c r="J28" i="25" s="1"/>
  <c r="K27" i="25"/>
  <c r="H27" i="25"/>
  <c r="J27" i="25" s="1"/>
  <c r="K26" i="25"/>
  <c r="H26" i="25"/>
  <c r="J26" i="25" s="1"/>
  <c r="K25" i="25"/>
  <c r="J25" i="25"/>
  <c r="H25" i="25"/>
  <c r="K24" i="25"/>
  <c r="H24" i="25"/>
  <c r="J24" i="25" s="1"/>
  <c r="K20" i="25" l="1"/>
  <c r="K18" i="25" s="1"/>
  <c r="C68" i="9"/>
  <c r="C68" i="10"/>
  <c r="C67" i="10"/>
  <c r="C66" i="10"/>
  <c r="C71" i="9"/>
  <c r="C70" i="9"/>
  <c r="C69" i="9"/>
  <c r="C74" i="11"/>
  <c r="C73" i="11"/>
  <c r="C72" i="11"/>
  <c r="C71" i="11"/>
  <c r="C70" i="11"/>
  <c r="B74" i="11"/>
  <c r="B73" i="11"/>
  <c r="B72" i="11"/>
  <c r="B71" i="11"/>
  <c r="B70" i="11"/>
  <c r="A70" i="11"/>
  <c r="C67" i="9"/>
  <c r="B71" i="9"/>
  <c r="B70" i="9"/>
  <c r="B69" i="9"/>
  <c r="B68" i="9"/>
  <c r="B67" i="9"/>
  <c r="A67" i="9"/>
  <c r="B68" i="10"/>
  <c r="B67" i="10"/>
  <c r="B66" i="10"/>
  <c r="A66" i="10"/>
  <c r="K21" i="11"/>
  <c r="K22" i="11"/>
  <c r="K21" i="9"/>
  <c r="K22" i="9"/>
  <c r="E18" i="25" l="1"/>
  <c r="K74" i="11"/>
  <c r="J74" i="11"/>
  <c r="H74" i="11"/>
  <c r="K73" i="11"/>
  <c r="J73" i="11"/>
  <c r="H73" i="11"/>
  <c r="K72" i="11"/>
  <c r="J72" i="11"/>
  <c r="H72" i="11"/>
  <c r="K71" i="11"/>
  <c r="H71" i="11"/>
  <c r="J71" i="11" s="1"/>
  <c r="K70" i="11"/>
  <c r="H70" i="11"/>
  <c r="J70" i="11" s="1"/>
  <c r="K68" i="10"/>
  <c r="H68" i="10"/>
  <c r="J68" i="10" s="1"/>
  <c r="K67" i="10"/>
  <c r="H67" i="10"/>
  <c r="J67" i="10" s="1"/>
  <c r="H66" i="10"/>
  <c r="J66" i="10" s="1"/>
  <c r="K21" i="10" s="1"/>
  <c r="K71" i="9"/>
  <c r="K70" i="9"/>
  <c r="K69" i="9"/>
  <c r="K68" i="9"/>
  <c r="K67" i="9"/>
  <c r="J71" i="9"/>
  <c r="J70" i="9"/>
  <c r="J69" i="9"/>
  <c r="J68" i="9"/>
  <c r="J67" i="9"/>
  <c r="H71" i="9"/>
  <c r="H70" i="9"/>
  <c r="H69" i="9"/>
  <c r="H68" i="9"/>
  <c r="H67" i="9"/>
  <c r="K66" i="10" l="1"/>
  <c r="K29" i="10"/>
  <c r="H29" i="10"/>
  <c r="J29" i="10" s="1"/>
  <c r="K27" i="9"/>
  <c r="H27" i="9"/>
  <c r="J27" i="9" s="1"/>
  <c r="K27" i="11"/>
  <c r="H27" i="11"/>
  <c r="J27" i="11" s="1"/>
  <c r="K37" i="24" l="1"/>
  <c r="H37" i="24"/>
  <c r="J37" i="24" s="1"/>
  <c r="K36" i="24"/>
  <c r="H36" i="24"/>
  <c r="J36" i="24" s="1"/>
  <c r="K35" i="24"/>
  <c r="H35" i="24"/>
  <c r="J35" i="24" s="1"/>
  <c r="K34" i="24"/>
  <c r="J34" i="24"/>
  <c r="H34" i="24"/>
  <c r="K33" i="24"/>
  <c r="H33" i="24"/>
  <c r="J33" i="24" s="1"/>
  <c r="K32" i="24"/>
  <c r="J32" i="24"/>
  <c r="H32" i="24"/>
  <c r="K31" i="24"/>
  <c r="J31" i="24"/>
  <c r="H31" i="24"/>
  <c r="K30" i="24"/>
  <c r="H30" i="24"/>
  <c r="J30" i="24" s="1"/>
  <c r="K29" i="24"/>
  <c r="H29" i="24"/>
  <c r="J29" i="24" s="1"/>
  <c r="K28" i="24"/>
  <c r="H28" i="24"/>
  <c r="J28" i="24" s="1"/>
  <c r="K27" i="24"/>
  <c r="H27" i="24"/>
  <c r="J27" i="24" s="1"/>
  <c r="K26" i="24"/>
  <c r="H26" i="24"/>
  <c r="J26" i="24" s="1"/>
  <c r="K25" i="24"/>
  <c r="H25" i="24"/>
  <c r="J25" i="24" s="1"/>
  <c r="K24" i="24"/>
  <c r="J24" i="24"/>
  <c r="H24" i="24"/>
  <c r="K22" i="24" l="1"/>
  <c r="K21" i="24"/>
  <c r="K20" i="24" s="1"/>
  <c r="K18" i="24" s="1"/>
  <c r="E18" i="24" l="1"/>
  <c r="E17" i="24" s="1" a="1"/>
  <c r="E17" i="24" s="1"/>
  <c r="K41" i="10"/>
  <c r="K41" i="9"/>
  <c r="K41" i="11"/>
  <c r="K24" i="13"/>
  <c r="H24" i="13"/>
  <c r="J24" i="13" s="1"/>
  <c r="K25" i="10"/>
  <c r="H25" i="10"/>
  <c r="J25" i="10" s="1"/>
  <c r="F46" i="15"/>
  <c r="F47" i="15"/>
  <c r="F48" i="15"/>
  <c r="F49" i="15"/>
  <c r="F50" i="15"/>
  <c r="F51" i="15"/>
  <c r="F52" i="15"/>
  <c r="F53" i="15"/>
  <c r="E19" i="15" l="1"/>
  <c r="F19" i="15"/>
  <c r="E20" i="15"/>
  <c r="F20" i="15"/>
  <c r="E21" i="15"/>
  <c r="F21" i="15"/>
  <c r="E22" i="15"/>
  <c r="F22" i="15"/>
  <c r="E23" i="15"/>
  <c r="F23" i="15"/>
  <c r="E24" i="15"/>
  <c r="F24" i="15"/>
  <c r="E25" i="15"/>
  <c r="F25" i="15"/>
  <c r="E26" i="15"/>
  <c r="F26" i="15"/>
  <c r="E27" i="15"/>
  <c r="F27" i="15"/>
  <c r="E28" i="15"/>
  <c r="F28" i="15"/>
  <c r="E29" i="15"/>
  <c r="F29" i="15"/>
  <c r="E30" i="15"/>
  <c r="F30" i="15"/>
  <c r="E31" i="15"/>
  <c r="F31" i="15"/>
  <c r="E32" i="15"/>
  <c r="F32" i="15"/>
  <c r="E33" i="15"/>
  <c r="F33" i="15"/>
  <c r="E34" i="15"/>
  <c r="F34" i="15"/>
  <c r="E35" i="15"/>
  <c r="F35" i="15"/>
  <c r="E36" i="15"/>
  <c r="F36" i="15"/>
  <c r="E37" i="15"/>
  <c r="F37" i="15"/>
  <c r="E38" i="15"/>
  <c r="F38" i="15"/>
  <c r="E39" i="15"/>
  <c r="F39" i="15"/>
  <c r="E40" i="15"/>
  <c r="F40" i="15"/>
  <c r="E41" i="15"/>
  <c r="F41" i="15"/>
  <c r="E42" i="15"/>
  <c r="F42" i="15"/>
  <c r="E44" i="15"/>
  <c r="F44" i="15"/>
  <c r="E45" i="15"/>
  <c r="F45" i="15"/>
  <c r="E46" i="15"/>
  <c r="E47" i="15"/>
  <c r="E48" i="15"/>
  <c r="E49" i="15"/>
  <c r="E50" i="15"/>
  <c r="E51" i="15"/>
  <c r="E52" i="15"/>
  <c r="E54" i="15"/>
  <c r="F54" i="15"/>
  <c r="E55" i="15"/>
  <c r="F55" i="15"/>
  <c r="E56" i="15"/>
  <c r="F56" i="15"/>
  <c r="B44" i="15" l="1"/>
  <c r="B53" i="15" l="1"/>
  <c r="E53" i="15" s="1"/>
  <c r="B52" i="15"/>
  <c r="B51" i="15"/>
  <c r="B50" i="15"/>
  <c r="B49" i="15"/>
  <c r="B48" i="15"/>
  <c r="B47" i="15"/>
  <c r="B46" i="15"/>
  <c r="B45" i="15"/>
  <c r="E18" i="15" l="1"/>
  <c r="F18" i="15"/>
  <c r="F17" i="15" l="1"/>
  <c r="E14" i="15" s="1"/>
  <c r="G16" i="15" l="1"/>
  <c r="K43" i="10"/>
  <c r="K32" i="9" l="1"/>
  <c r="H32" i="9"/>
  <c r="J32" i="9" s="1"/>
  <c r="K46" i="9"/>
  <c r="K43" i="9"/>
  <c r="H59" i="13" l="1"/>
  <c r="J59" i="13" s="1"/>
  <c r="H58" i="13"/>
  <c r="J58" i="13" s="1"/>
  <c r="H57" i="13"/>
  <c r="J57" i="13" s="1"/>
  <c r="H56" i="13"/>
  <c r="J56" i="13" s="1"/>
  <c r="H55" i="13"/>
  <c r="J55" i="13" s="1"/>
  <c r="H54" i="13"/>
  <c r="J54" i="13" s="1"/>
  <c r="H53" i="13"/>
  <c r="J53" i="13" s="1"/>
  <c r="H52" i="13"/>
  <c r="J52" i="13" s="1"/>
  <c r="H51" i="13"/>
  <c r="J51" i="13" s="1"/>
  <c r="H50" i="13"/>
  <c r="J50" i="13" s="1"/>
  <c r="H49" i="13"/>
  <c r="J49" i="13" s="1"/>
  <c r="H48" i="13"/>
  <c r="J48" i="13" s="1"/>
  <c r="H47" i="13"/>
  <c r="J47" i="13" s="1"/>
  <c r="H46" i="13"/>
  <c r="J46" i="13" s="1"/>
  <c r="H45" i="13"/>
  <c r="J45" i="13" s="1"/>
  <c r="H44" i="13"/>
  <c r="J44" i="13" s="1"/>
  <c r="H43" i="13"/>
  <c r="J43" i="13" s="1"/>
  <c r="H42" i="13"/>
  <c r="J42" i="13" s="1"/>
  <c r="H41" i="13"/>
  <c r="J41" i="13" s="1"/>
  <c r="H40" i="13"/>
  <c r="J40" i="13" s="1"/>
  <c r="H39" i="13"/>
  <c r="J39" i="13" s="1"/>
  <c r="H38" i="13"/>
  <c r="J38" i="13" s="1"/>
  <c r="H37" i="13"/>
  <c r="J37" i="13" s="1"/>
  <c r="H36" i="13"/>
  <c r="J36" i="13" s="1"/>
  <c r="H35" i="13"/>
  <c r="J35" i="13" s="1"/>
  <c r="H34" i="13"/>
  <c r="J34" i="13" s="1"/>
  <c r="H33" i="13"/>
  <c r="J33" i="13" s="1"/>
  <c r="H32" i="13"/>
  <c r="J32" i="13" s="1"/>
  <c r="H31" i="13"/>
  <c r="J31" i="13" s="1"/>
  <c r="H30" i="13"/>
  <c r="J30" i="13" s="1"/>
  <c r="H29" i="13"/>
  <c r="J29" i="13" s="1"/>
  <c r="H28" i="13"/>
  <c r="J28" i="13" s="1"/>
  <c r="H25" i="13"/>
  <c r="J25" i="13" s="1"/>
  <c r="H26" i="13"/>
  <c r="J26" i="13" s="1"/>
  <c r="H27" i="13"/>
  <c r="J27" i="13" s="1"/>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8" i="10"/>
  <c r="H27" i="10"/>
  <c r="H26" i="10"/>
  <c r="H24" i="10"/>
  <c r="H64" i="9"/>
  <c r="J64" i="9" s="1"/>
  <c r="H63" i="9"/>
  <c r="J63" i="9" s="1"/>
  <c r="H62" i="9"/>
  <c r="J62" i="9" s="1"/>
  <c r="H61" i="9"/>
  <c r="J61" i="9" s="1"/>
  <c r="H60" i="9"/>
  <c r="J60" i="9" s="1"/>
  <c r="H59" i="9"/>
  <c r="J59" i="9" s="1"/>
  <c r="H58" i="9"/>
  <c r="J58" i="9" s="1"/>
  <c r="H57" i="9"/>
  <c r="J57" i="9" s="1"/>
  <c r="H56" i="9"/>
  <c r="J56" i="9" s="1"/>
  <c r="H55" i="9"/>
  <c r="J55" i="9" s="1"/>
  <c r="H54" i="9"/>
  <c r="J54" i="9" s="1"/>
  <c r="H53" i="9"/>
  <c r="J53" i="9" s="1"/>
  <c r="H52" i="9"/>
  <c r="J52" i="9" s="1"/>
  <c r="H51" i="9"/>
  <c r="J51" i="9" s="1"/>
  <c r="H50" i="9"/>
  <c r="J50" i="9" s="1"/>
  <c r="H49" i="9"/>
  <c r="J49" i="9" s="1"/>
  <c r="H48" i="9"/>
  <c r="J48" i="9" s="1"/>
  <c r="H47" i="9"/>
  <c r="J47" i="9" s="1"/>
  <c r="H46" i="9"/>
  <c r="J46" i="9" s="1"/>
  <c r="H45" i="9"/>
  <c r="J45" i="9" s="1"/>
  <c r="H44" i="9"/>
  <c r="J44" i="9" s="1"/>
  <c r="H43" i="9"/>
  <c r="J43" i="9" s="1"/>
  <c r="H42" i="9"/>
  <c r="J42" i="9" s="1"/>
  <c r="H41" i="9"/>
  <c r="J41" i="9" s="1"/>
  <c r="H40" i="9"/>
  <c r="J40" i="9" s="1"/>
  <c r="H39" i="9"/>
  <c r="J39" i="9" s="1"/>
  <c r="H38" i="9"/>
  <c r="J38" i="9" s="1"/>
  <c r="H37" i="9"/>
  <c r="J37" i="9" s="1"/>
  <c r="H36" i="9"/>
  <c r="H35" i="9"/>
  <c r="J35" i="9" s="1"/>
  <c r="H34" i="9"/>
  <c r="J34" i="9" s="1"/>
  <c r="H33" i="9"/>
  <c r="J33" i="9" s="1"/>
  <c r="H31" i="9"/>
  <c r="J31" i="9" s="1"/>
  <c r="H30" i="9"/>
  <c r="J30" i="9" s="1"/>
  <c r="H29" i="9"/>
  <c r="J29" i="9" s="1"/>
  <c r="H28" i="9"/>
  <c r="J28" i="9" s="1"/>
  <c r="H26" i="9"/>
  <c r="J26" i="9" s="1"/>
  <c r="H25" i="9"/>
  <c r="J25" i="9" s="1"/>
  <c r="H24" i="9"/>
  <c r="J24" i="9" s="1"/>
  <c r="H24" i="11"/>
  <c r="K21" i="13" l="1"/>
  <c r="K36" i="9"/>
  <c r="J36" i="9"/>
  <c r="J24" i="11"/>
  <c r="K24" i="11"/>
  <c r="K58" i="13"/>
  <c r="K57" i="13"/>
  <c r="K56" i="13"/>
  <c r="K54" i="13"/>
  <c r="K39" i="13"/>
  <c r="K38" i="13"/>
  <c r="K37" i="13"/>
  <c r="K36" i="13"/>
  <c r="K35" i="13"/>
  <c r="K34" i="13"/>
  <c r="K33" i="13"/>
  <c r="K32" i="13"/>
  <c r="K30" i="13"/>
  <c r="K29" i="13"/>
  <c r="K28" i="13"/>
  <c r="K27" i="13"/>
  <c r="K26" i="13"/>
  <c r="K25" i="13"/>
  <c r="K59" i="13"/>
  <c r="K55" i="13"/>
  <c r="K53" i="13"/>
  <c r="K52" i="13"/>
  <c r="K51" i="13"/>
  <c r="K50" i="13"/>
  <c r="K49" i="13"/>
  <c r="K47" i="13"/>
  <c r="K46" i="13"/>
  <c r="K43" i="13"/>
  <c r="K40" i="13"/>
  <c r="K62" i="10"/>
  <c r="K50" i="10"/>
  <c r="K49" i="10"/>
  <c r="K48" i="10"/>
  <c r="K33" i="10"/>
  <c r="K57" i="9"/>
  <c r="K51" i="9"/>
  <c r="K49" i="9"/>
  <c r="K48" i="9"/>
  <c r="K64" i="9"/>
  <c r="K63" i="9"/>
  <c r="K62" i="9"/>
  <c r="K61" i="9"/>
  <c r="K60" i="9"/>
  <c r="K59" i="9"/>
  <c r="K58" i="9"/>
  <c r="K56" i="9"/>
  <c r="K55" i="9"/>
  <c r="K54" i="9"/>
  <c r="K53" i="9"/>
  <c r="K52" i="9"/>
  <c r="K47" i="9"/>
  <c r="K45" i="9"/>
  <c r="K44" i="9"/>
  <c r="K42" i="9"/>
  <c r="K40" i="9"/>
  <c r="K39" i="9"/>
  <c r="K38" i="9"/>
  <c r="K37" i="9"/>
  <c r="K34" i="9"/>
  <c r="K33" i="9"/>
  <c r="K31" i="9"/>
  <c r="K30" i="9"/>
  <c r="K29" i="9"/>
  <c r="K28" i="9"/>
  <c r="K25" i="9"/>
  <c r="K24" i="9"/>
  <c r="K26" i="10" l="1"/>
  <c r="K28" i="10"/>
  <c r="K30" i="10"/>
  <c r="K31" i="10"/>
  <c r="K34" i="10"/>
  <c r="K35" i="10"/>
  <c r="K36" i="10"/>
  <c r="K37" i="10"/>
  <c r="K38" i="10"/>
  <c r="K40" i="10"/>
  <c r="K42" i="10"/>
  <c r="K44" i="10"/>
  <c r="K45" i="10"/>
  <c r="K46" i="10"/>
  <c r="K47" i="10"/>
  <c r="K51" i="10"/>
  <c r="K52" i="10"/>
  <c r="K54" i="10"/>
  <c r="K55" i="10"/>
  <c r="K56" i="10"/>
  <c r="K57" i="10"/>
  <c r="K58" i="10"/>
  <c r="K59" i="10"/>
  <c r="K60" i="10"/>
  <c r="K61" i="10"/>
  <c r="K63" i="10"/>
  <c r="K24" i="10"/>
  <c r="J33" i="10" l="1"/>
  <c r="H25" i="11" l="1"/>
  <c r="J25" i="11" s="1"/>
  <c r="H26" i="11"/>
  <c r="J26" i="11" s="1"/>
  <c r="H28" i="11"/>
  <c r="J28" i="11" s="1"/>
  <c r="H29" i="11"/>
  <c r="J29" i="11" s="1"/>
  <c r="H30" i="11"/>
  <c r="J30" i="11" s="1"/>
  <c r="H31" i="11"/>
  <c r="J31" i="11" s="1"/>
  <c r="H32" i="11"/>
  <c r="H33" i="11"/>
  <c r="H34" i="11"/>
  <c r="J34" i="11" s="1"/>
  <c r="H35" i="11"/>
  <c r="J35" i="11" s="1"/>
  <c r="H36" i="11"/>
  <c r="J36" i="11" s="1"/>
  <c r="H37" i="11"/>
  <c r="J37" i="11" s="1"/>
  <c r="H38" i="11"/>
  <c r="J38" i="11" s="1"/>
  <c r="H39" i="11"/>
  <c r="J39" i="11" s="1"/>
  <c r="H40" i="11"/>
  <c r="J40" i="11" s="1"/>
  <c r="H41" i="11"/>
  <c r="J41" i="11" s="1"/>
  <c r="H42" i="11"/>
  <c r="H43" i="11"/>
  <c r="J43" i="11" s="1"/>
  <c r="H44" i="11"/>
  <c r="J44" i="11" s="1"/>
  <c r="H45" i="11"/>
  <c r="H46" i="11"/>
  <c r="J46" i="11" s="1"/>
  <c r="H47" i="11"/>
  <c r="J47" i="11" s="1"/>
  <c r="H48" i="11"/>
  <c r="H49" i="11"/>
  <c r="H50" i="11"/>
  <c r="J50" i="11" s="1"/>
  <c r="H51" i="11"/>
  <c r="H52" i="11"/>
  <c r="J52" i="11" s="1"/>
  <c r="H53" i="11"/>
  <c r="H54" i="11"/>
  <c r="J54" i="11" s="1"/>
  <c r="H55" i="11"/>
  <c r="J55" i="11" s="1"/>
  <c r="H56" i="11"/>
  <c r="J56" i="11" s="1"/>
  <c r="H57" i="11"/>
  <c r="J57" i="11" s="1"/>
  <c r="H58" i="11"/>
  <c r="J58" i="11" s="1"/>
  <c r="H59" i="11"/>
  <c r="J59" i="11" s="1"/>
  <c r="H60" i="11"/>
  <c r="J60" i="11" s="1"/>
  <c r="H61" i="11"/>
  <c r="J61" i="11" s="1"/>
  <c r="H62" i="11"/>
  <c r="H63" i="11"/>
  <c r="J63" i="11" s="1"/>
  <c r="H64" i="11"/>
  <c r="J64" i="11" s="1"/>
  <c r="H65" i="11"/>
  <c r="J65" i="11" s="1"/>
  <c r="H66" i="11"/>
  <c r="J66" i="11" s="1"/>
  <c r="H67" i="11"/>
  <c r="J67" i="11" s="1"/>
  <c r="K51" i="11" l="1"/>
  <c r="J51" i="11"/>
  <c r="K49" i="11"/>
  <c r="J49" i="11"/>
  <c r="K53" i="11"/>
  <c r="J53" i="11"/>
  <c r="K62" i="11"/>
  <c r="J62" i="11"/>
  <c r="K45" i="11"/>
  <c r="J45" i="11"/>
  <c r="K42" i="11"/>
  <c r="J42" i="11"/>
  <c r="K48" i="11"/>
  <c r="J48" i="11"/>
  <c r="K33" i="11"/>
  <c r="J33" i="11"/>
  <c r="K32" i="11"/>
  <c r="J32" i="11"/>
  <c r="K61" i="11"/>
  <c r="K60" i="11"/>
  <c r="K59" i="11"/>
  <c r="K58" i="11"/>
  <c r="K57" i="11"/>
  <c r="K56" i="11"/>
  <c r="K55" i="11"/>
  <c r="K54" i="11"/>
  <c r="K52" i="11"/>
  <c r="K50" i="11"/>
  <c r="K47" i="11"/>
  <c r="K46" i="11"/>
  <c r="K64" i="11"/>
  <c r="K65" i="11"/>
  <c r="K66" i="11"/>
  <c r="K67" i="11"/>
  <c r="K44" i="11"/>
  <c r="K43" i="11"/>
  <c r="K40" i="11"/>
  <c r="K39" i="11"/>
  <c r="K38" i="11"/>
  <c r="K37" i="11"/>
  <c r="K36" i="11"/>
  <c r="K30" i="11"/>
  <c r="K29" i="11"/>
  <c r="K28" i="11"/>
  <c r="K34" i="11"/>
  <c r="K25" i="11"/>
  <c r="K35" i="11"/>
  <c r="K31" i="11"/>
  <c r="K26" i="11"/>
  <c r="K63" i="11"/>
  <c r="K31" i="13" l="1"/>
  <c r="K45" i="13"/>
  <c r="K48" i="13" l="1"/>
  <c r="K44" i="13"/>
  <c r="K42" i="13"/>
  <c r="K41" i="13"/>
  <c r="K22" i="13" s="1"/>
  <c r="J37" i="10"/>
  <c r="K20" i="13" l="1"/>
  <c r="J63" i="10"/>
  <c r="J62" i="10"/>
  <c r="J61" i="10"/>
  <c r="J60" i="10"/>
  <c r="J59" i="10"/>
  <c r="J58" i="10"/>
  <c r="J57" i="10"/>
  <c r="J56" i="10"/>
  <c r="J55" i="10"/>
  <c r="J52" i="10"/>
  <c r="J51" i="10"/>
  <c r="J50" i="10"/>
  <c r="J49" i="10"/>
  <c r="J48" i="10"/>
  <c r="J47" i="10"/>
  <c r="J46" i="10"/>
  <c r="J45" i="10"/>
  <c r="J44" i="10"/>
  <c r="J43" i="10"/>
  <c r="J42" i="10"/>
  <c r="J41" i="10"/>
  <c r="J40" i="10"/>
  <c r="J34" i="10"/>
  <c r="J38" i="10"/>
  <c r="J36" i="10"/>
  <c r="J35" i="10"/>
  <c r="J31" i="10"/>
  <c r="J30" i="10"/>
  <c r="J26" i="10"/>
  <c r="J28" i="10"/>
  <c r="J24" i="10"/>
  <c r="K50" i="9"/>
  <c r="E18" i="13" l="1"/>
  <c r="K18" i="13"/>
  <c r="J39" i="10"/>
  <c r="K39" i="10"/>
  <c r="J53" i="10"/>
  <c r="K53" i="10"/>
  <c r="J32" i="10"/>
  <c r="K32" i="10"/>
  <c r="K27" i="10"/>
  <c r="J27" i="10"/>
  <c r="K26" i="9"/>
  <c r="K35" i="9" l="1"/>
  <c r="K20" i="9" l="1"/>
  <c r="E18" i="9" s="1"/>
  <c r="E17" i="9" s="1" a="1"/>
  <c r="E17" i="9" s="1"/>
  <c r="K18" i="9" l="1"/>
  <c r="J54" i="10"/>
  <c r="K20" i="10" l="1"/>
  <c r="E18" i="10" s="1"/>
  <c r="E17" i="10" s="1" a="1"/>
  <c r="E17" i="10" s="1"/>
  <c r="K20" i="11"/>
  <c r="E18" i="11" s="1"/>
  <c r="E17" i="11" s="1" a="1"/>
  <c r="E17" i="11" s="1"/>
  <c r="K18" i="10" l="1"/>
  <c r="K1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53" authorId="0" shapeId="0" xr:uid="{5F643EAC-EFDB-4689-B6E4-EB93B95ED3D3}">
      <text>
        <r>
          <rPr>
            <sz val="10"/>
            <color rgb="FF000000"/>
            <rFont val="Arial"/>
            <family val="2"/>
          </rPr>
          <t>change Rater to Verifier
	-Sharla Riead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<sst xmlns="http://schemas.openxmlformats.org/spreadsheetml/2006/main" count="1032" uniqueCount="560">
  <si>
    <t>Table of Contents</t>
  </si>
  <si>
    <t>REMRate</t>
  </si>
  <si>
    <t>Ekotrope</t>
  </si>
  <si>
    <t>EnergyGauge</t>
  </si>
  <si>
    <t>PreDrywall</t>
  </si>
  <si>
    <t>HVACQiEval</t>
  </si>
  <si>
    <t>2009 IECC</t>
  </si>
  <si>
    <t>2018 IECC</t>
  </si>
  <si>
    <t>Photos-Notes</t>
  </si>
  <si>
    <t>Reference</t>
  </si>
  <si>
    <t>RESNET QA Review Checklist---REMRate</t>
  </si>
  <si>
    <t>Project ID information</t>
  </si>
  <si>
    <t>Registry ID#:</t>
  </si>
  <si>
    <t>This Registry ID# cell can be left blank if not yet known (or given) at time of QA</t>
  </si>
  <si>
    <t>Type of QA:</t>
  </si>
  <si>
    <t>INSTRUCTIONS:</t>
  </si>
  <si>
    <t>Rater:</t>
  </si>
  <si>
    <r>
      <rPr>
        <vertAlign val="superscript"/>
        <sz val="12"/>
        <color rgb="FF002664"/>
        <rFont val="Calibri"/>
        <family val="2"/>
        <scheme val="minor"/>
      </rPr>
      <t>1</t>
    </r>
    <r>
      <rPr>
        <sz val="12"/>
        <color rgb="FF002664"/>
        <rFont val="Calibri"/>
        <family val="2"/>
        <scheme val="minor"/>
      </rPr>
      <t xml:space="preserve"> Rating must be corrected and file resubmitted to Registry if:  1) any item with an asterisk (*) is incorrect, 2) any item is given a severity score of "3", 3) the overall rating is a "FAIL", or 4) any falsification or fraudulent data is determined.
</t>
    </r>
    <r>
      <rPr>
        <vertAlign val="superscript"/>
        <sz val="12"/>
        <color rgb="FF002664"/>
        <rFont val="Calibri"/>
        <family val="2"/>
        <scheme val="minor"/>
      </rPr>
      <t>2</t>
    </r>
    <r>
      <rPr>
        <sz val="12"/>
        <color rgb="FF002664"/>
        <rFont val="Calibri"/>
        <family val="2"/>
        <scheme val="minor"/>
      </rPr>
      <t xml:space="preserve">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 or RFI learn why an item is incorrect for sake of continual improvement. It is also a best practice to provide positive feedback on "Satisfactory" items as well. The QA Review Checklist can be used to improve the quality of ratings by transparency, scrutiny and feedback rather than just a tool to report a Rater's or RFI's lack of precision.
</t>
    </r>
    <r>
      <rPr>
        <vertAlign val="superscript"/>
        <sz val="12"/>
        <color rgb="FF002664"/>
        <rFont val="Calibri"/>
        <family val="2"/>
        <scheme val="minor"/>
      </rPr>
      <t xml:space="preserve">3 </t>
    </r>
    <r>
      <rPr>
        <sz val="12"/>
        <color rgb="FF002664"/>
        <rFont val="Calibri"/>
        <family val="2"/>
        <scheme val="minor"/>
      </rPr>
      <t>Falsification or Fraudulent Data will result in parallel processes of a Binary score of "Unsatisfactory" or a Severity score of "3" for that line item, an AUTO-FAIL of the QA Review, correction and re-submittal to the Registry, AND engagement of the Provider's Disciplinary Process.</t>
    </r>
  </si>
  <si>
    <t>RFI:</t>
  </si>
  <si>
    <t>QAD:</t>
  </si>
  <si>
    <t>QAD involved in Rating?:</t>
  </si>
  <si>
    <t>Housing Type:</t>
  </si>
  <si>
    <t>Street Address:</t>
  </si>
  <si>
    <t>City:</t>
  </si>
  <si>
    <t>State:</t>
  </si>
  <si>
    <t>Zip Code:</t>
  </si>
  <si>
    <t>Date (File Review):</t>
  </si>
  <si>
    <t>Date (Field Review):</t>
  </si>
  <si>
    <t>Date (Re-Review):</t>
  </si>
  <si>
    <t xml:space="preserve">    (25% of Total Overall Rating Score Points)</t>
  </si>
  <si>
    <t>Percentage pass rate =&gt;</t>
  </si>
  <si>
    <t>Passing score =&gt;</t>
  </si>
  <si>
    <t>Total Overall Rating Score Points</t>
  </si>
  <si>
    <t>Checklist Item instructions</t>
  </si>
  <si>
    <t>REM/Rate pages</t>
  </si>
  <si>
    <t>Binary: "N/A", "Satisfactory" or "Unsatisfactory"
Severity:  "N/A", "Satisfactory" or if incorrect, 1 Low, 2 Medium, 3 High</t>
  </si>
  <si>
    <t>Frequency</t>
  </si>
  <si>
    <t>Importance</t>
  </si>
  <si>
    <t>(2*I)+F</t>
  </si>
  <si>
    <t>Binary Multiplier</t>
  </si>
  <si>
    <t>((2*I)+F)* Binary Multiplier</t>
  </si>
  <si>
    <t>Comments</t>
  </si>
  <si>
    <t>Composite score of "Overall Rating Score" x "Severity Score"</t>
  </si>
  <si>
    <t>1*</t>
  </si>
  <si>
    <t>Address not duplicated for Provider in Registry</t>
  </si>
  <si>
    <t>Confirm that there are no duplicates or double entries of this address for the Provider in the registry. 
If there is a valid duplicate, then clarify why there is a duplicate.  
SCORING:  "Satisfactory" if no duplicate or valid duplicate.
"Unsatisfactory" if invalid duplicate.</t>
  </si>
  <si>
    <r>
      <rPr>
        <sz val="12"/>
        <color rgb="FF000000"/>
        <rFont val="Calibri"/>
        <family val="2"/>
        <scheme val="minor"/>
      </rPr>
      <t>Registry Check;</t>
    </r>
    <r>
      <rPr>
        <i/>
        <sz val="12"/>
        <color rgb="FF000000"/>
        <rFont val="Calibri"/>
        <family val="2"/>
        <scheme val="minor"/>
      </rPr>
      <t xml:space="preserve"> Property/Builder Information</t>
    </r>
  </si>
  <si>
    <t>Rater provided a signed Standard Disclosure Form (as required)</t>
  </si>
  <si>
    <t>Supporting Documentation</t>
  </si>
  <si>
    <t>Testing Equipment Condition &amp; Calibration meets Standards</t>
  </si>
  <si>
    <t>4*</t>
  </si>
  <si>
    <t>The address on the supporting documentation matches the address in the registry. For example, they should each say some version of Street or St, Avenue or Av or Ave, Road or Rd, Boulevard or Blvd, etc. This USPS webpage can be used as a tool if the address is available on it at the time of QA. Otherwise, QAD has to verify address as best as possible. The Registry uses SmartyStreets to verify new addresses.
SCORING:
Satisfactory:  address is verified as correct.
Unsatisfactory:  documents not consistent so address cannot be verifed as correct.</t>
  </si>
  <si>
    <t>Property/Builder Information</t>
  </si>
  <si>
    <t>5*</t>
  </si>
  <si>
    <t>Accurate documentation of the rating date on which the final field data was collected is important because inaccuracies make tracking documentation difficult and may impact QA duties based on the number of homes rated to date. Rating date must be in chronological order to the supporting documentation. 
SCORING:  "Satisfactory" when correct or "Unsatisfactory" when incorrect.</t>
  </si>
  <si>
    <t>Rating Information</t>
  </si>
  <si>
    <t>Sampling Process is correct as required by 903.4.1.3.4</t>
  </si>
  <si>
    <t>For File QA, the sampling process provided or available must include sufficient documentation to comply with Chapter 6. 
SCORING:  "Satisfactory" when correct or "Unsatisfactory" when incorrect.</t>
  </si>
  <si>
    <t>7*</t>
  </si>
  <si>
    <t>Climate location correct</t>
  </si>
  <si>
    <t>Climate location can have an impact on the HERS Index for several reasons. Climate location of the rating file must correspond with the house's physical location. QAD must use their knowledge of the region to verify climate location. 
SCORING:  "Satisfactory" when correct or "Unsatisfactory" when incorrect.</t>
  </si>
  <si>
    <t>Site Information</t>
  </si>
  <si>
    <t>Utility rates are correct and complete</t>
  </si>
  <si>
    <t>Utility rates can have an impact on the dollar amount of the energy savings potential of the house. Utility rates documented in rating file should be close to the utility service provider's rates. 
SCORING:  
Satisfactory:  when correct
1:  error with one utility
2:  errors with both utilities</t>
  </si>
  <si>
    <t>Conditioned Floor Area</t>
  </si>
  <si>
    <t>Verify that the Conditioned Floor Area which is entered into the software corresponds with plans and/or field data collected by the Rater/RFI for the actual condition of the rated home. 
SCORING:
Satisfactory:  CFA varies by +/- &lt;5%
1:  CFA varies by +/- 5%-10%
2:  CFA varies by +/- &gt;10%-20%
3:  CFA varies by +/- &gt;20%</t>
  </si>
  <si>
    <t>Building Information</t>
  </si>
  <si>
    <t>Infiltration Volume</t>
  </si>
  <si>
    <t>Verify that the Infiltration Volume which is entered into the software corresponds with plans and/or field data collected by the Rater/RFI for the actual condition of the rated home.
SCORING:
Satisfactory:  Infiltration Volume varies by +/- &lt;5%
1:  Infiltration Volume varies by +/- 5%-10%
2:  Infiltration Volume varies by +/- &gt;10%-20%
3:  Infiltration Volume varies by +/- &gt;20%</t>
  </si>
  <si>
    <t>12*</t>
  </si>
  <si>
    <t>Number of floors, including walkout basement</t>
  </si>
  <si>
    <t>Confirm that the number of building stories corresponds with the number identified by the Rater/RFI on site or plans. If there is a discrepancy between the plans and what the Rater/RFI identified versus what was modeled, the information gathered by the Rater/RFI shall be used as it can be more easily confirmed.
SCORING:  "Satisfactory" when correct or "Unsatisfactory" when incorrect.</t>
  </si>
  <si>
    <t>Number of bedrooms</t>
  </si>
  <si>
    <t>Confirm that the number of bedrooms corresponds with the number identified by the Rater/RFI on site or plans. If there is a discrepancy between the plans and what the Rater/RFI identified versus what was modeled, the information gathered by the Rater/RFI shall be used as it can be more easily confirmed.
SCORING:  "Satisfactory" when correct or "Unsatisfactory" when incorrect.</t>
  </si>
  <si>
    <t>Foundation Type(s)</t>
  </si>
  <si>
    <t>Confirm that the foundation type which is entered into the software corresponds with plans and/or field data collected by the Rater/RFI on site for the actual condition of the rated home.
SCORING:  "Satisfactory" when correct or "Unsatisfactory" when incorrect.</t>
  </si>
  <si>
    <t>Building Information/Foundation Walls/Slab Floors/Floors</t>
  </si>
  <si>
    <t>Foundation Walls</t>
  </si>
  <si>
    <t>Slab Floors</t>
  </si>
  <si>
    <t>Framed Floors</t>
  </si>
  <si>
    <t>Floors</t>
  </si>
  <si>
    <t>Above-Grade Walls</t>
  </si>
  <si>
    <t>Above Grade Walls</t>
  </si>
  <si>
    <t>Windows (and Glass Doors)</t>
  </si>
  <si>
    <t>Windows and Glass Doors</t>
  </si>
  <si>
    <t>Doors (opaque)</t>
  </si>
  <si>
    <t>Verify that the door types, R-values, areas, and wall assignments which are entered into the software correspond with plans and/or field data collected by the Rater/RFI for the actual condition of the rated home.
*For new doors, best practice is to collect NFRC labels and photographs. NFRC rating labels often list many configurations of the door, so make sure the entered information matches the specific door type.
SCORING:  "Satisfactory" when correct or "Unsatisfactory" when incorrect.
GUIDANCE:
*Door Type - Value in software corresponds with supporting docs or onsite verification
*R-Value - Supporting docs provided by Rater/RFI OR value listed is consistent with door type identified
*Door Area - QAD value within 10% of Rater/RFI value
*Surface Color - Value in software corresponds with supporting docs or onsite verification
*Wall Assignment - Is correct as long as exposure is correct (to ambient, to garage, etc.) - even if on wrong wall</t>
  </si>
  <si>
    <t>Doors</t>
  </si>
  <si>
    <t>Total Ceiling area ≥ total footprint</t>
  </si>
  <si>
    <t>Confirm the building envelope ceiling area is equal to or greater than the area of the building envelope footprint, which includes slab floors plus framed floors.
*Generally, homes with insulated sloped vaulted ceilings or insulated sloped roofs contain greater ceiling area than footprint area, and homes with insulated flat ceilings below unconditoned attics have equal ceiling area and footprint area.
SCORING:  "Satisfactory" when true or "Unsatisfactory" when untrue.</t>
  </si>
  <si>
    <t>Ceilings/Slab Floors/Floors</t>
  </si>
  <si>
    <t>Ceilings</t>
  </si>
  <si>
    <t>Radiant Barriers and Roof Properties</t>
  </si>
  <si>
    <t>Confirm that roof properties (exterior color, radiant barrier, clay tile or concrete roofing, and sub-tile ventilation) which are entered into the software correspond with plans and/or field data collected by the Rater/RFI for the actual condition of the rated home.
*Verify that, in general, areas of pitched roofs are greater than the flat ceiling area and also that the attic assembly is handled properly in the software for sealed and unsealed attic conditions.
*Verify whether the radiant barrier material is in contact with another material other than roof trusses (e.g. foam insulation is sprayed to the inside of the radiant barrier material if on the underside of the roof sheathing). If so, then the radiant barrier material will most likely not operate as intended and the radiant barrier checkbox should not be selected in the rating software.
SCORING:  "Satisfactory" when correct and "Unsatisfactory" when incorrect.
GUIDANCE:
*Roof Type - Value in software corresponds with supporting docs or onsite verification
*Surface Color - Value in software corresponds with supporting docs or onsite verification</t>
  </si>
  <si>
    <t>Skylights</t>
  </si>
  <si>
    <t>For each skylight, confirm that the types, U-values, SHGCs, pitches, areas, shading, orientations and ceiling assignments which are entered into the software correspond with plans and/or field data collected by the Rater/RFI for the actual condition of the rated home.
SCORING:  "Satisfactory" when correct or "Unsatisfactory" when incorrect.
GUIDANCE:
*Window Area - QAD value within 5% of Rater/RFI value
*SHGC / U-Value - Value in software corresponds with supporting docs or onsite verification
*Roof Assignment / Orientation - Value in software corresponds with supporting docs or onsite verification
*Pitch - Value in software matches roof pitch or within 1 (4/12 instead of 5/12)</t>
  </si>
  <si>
    <t>Heating System</t>
  </si>
  <si>
    <t>Mechanical Equipment/GSHP Well</t>
  </si>
  <si>
    <t>Cooling System</t>
  </si>
  <si>
    <t>Thermostat Type</t>
  </si>
  <si>
    <t>Programmable vs. non-programmable thermostats: In most cases, all the thermostats in a house will be of the same type. When different HVAC systems have different types of thermostats, default to non-programmable, unless the programmable system(s) are clearly dominant for controlling the heating/cooling loads.
*File review: a photo of the thermostat is sufficient documentation.
SCORING:  "Satisfactory" when correct or "Unsatisfactory" when incorrect.</t>
  </si>
  <si>
    <t>Mechanical Equipment</t>
  </si>
  <si>
    <t>Water Heating Systems</t>
  </si>
  <si>
    <t>Hot Water Distribution</t>
  </si>
  <si>
    <t>DHW Efficiencies</t>
  </si>
  <si>
    <t>Duct Systems</t>
  </si>
  <si>
    <t>Duct Leakage Test Results</t>
  </si>
  <si>
    <t>Envelope Leakage Test Results</t>
  </si>
  <si>
    <t>Infiltration/Ventilation</t>
  </si>
  <si>
    <t>Ventilation Systems</t>
  </si>
  <si>
    <t>Refrigerators</t>
  </si>
  <si>
    <t>Lights and Appliances</t>
  </si>
  <si>
    <t>Dishwashers</t>
  </si>
  <si>
    <t>Range/Oven Fuel, Induction and Convection</t>
  </si>
  <si>
    <t>Rater/RFI should provide supporting documentation for Range and Oven inputs such as field photos and/or builder purchase orders.
SCORING:  "Satisfactory" when correct or "Unsatisfactory" when incorrect.
GUIDANCE:
*Fuel Type - Value in software corresponds with supporting docs or onsite verification.  If range is not installed and range location is plumbed for both electric and gas, model should reflect the predominant range fuel in that market.
*Convection Oven - Value in software corresponds with supporting docs or onsite verification.
*Induction Stove - Value in software corresponds with supporting docs or onsite verification.</t>
  </si>
  <si>
    <t>Clothes Dryers</t>
  </si>
  <si>
    <t>Clothes Washers</t>
  </si>
  <si>
    <t>Lighting types and percentages</t>
  </si>
  <si>
    <t>For file review, photo documentation of every single fixture would be onerous. But the Rater/RFI should be able to provide some documentation in the form of builder spec sheet, purchase order, or one or more photos representing the lighting that is typical throughout the house.
SCORING:
Satisfactory:  Interior, exterior, and garage lighting percentages per location are within +/- 5%
1:  Interior, exterior, and garage lighting percentages per location are incorrect by +/- &gt;5%-10%
2:  Interior, exterior, and garage lighting percentages per location are incorrect by +/- &gt;10%-20%
3:  Interior, exterior, and garage lighting percentages per location are incorrect by +/- &gt;20%</t>
  </si>
  <si>
    <t>Ceiling Fan CFM/Watt</t>
  </si>
  <si>
    <t>Ceiling Fan efficiency can be difficult to document.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*If modeled, confirm that the number of ceiling fans is at least #bdrms+1 AND CFM/watt average is within 15%. 
*If not modeled, confrim that there are either no ceiling fans or the number of ceiling fans is less than #bdrms+1.</t>
  </si>
  <si>
    <t>Interior Mass entries</t>
  </si>
  <si>
    <t>Interior mass entries can be verified against architectural plans and/or field photos. Confirm that the interior mass entries correspond with those identified by the Rater/RFI on site or plans. 
SCORING:  "Satisfactory" when correct or "Unsatisfactory" when incorrect.
GUIDANCE:
Satisfactory:  Thermal Mass Type correct, Location correct, Area within 10%, and Thickness within 10%.</t>
  </si>
  <si>
    <t>Interior Mass</t>
  </si>
  <si>
    <t>Active Solar Systems</t>
  </si>
  <si>
    <t>Supporting documentation for Active Solar System (solar hot water and/or air system) should include photos and/or manufacturer’s data provided by the installer or builder. Confirm that the active solar system entries correspond with those identified by the Rater/RFI on site or plans. 
SCORING:  "Satisfactory" when correct or "Unsatisfactory" when incorrect. 
GUIDANCE:
Satisfactory:  Active Solar System Type correct, Collector Loop Type correct, Collector Type correct, Collector Orientation within 45 degrees, Collector Area within 10%, Collector Tilt within 10%, and Storage Volume within 10%.</t>
  </si>
  <si>
    <t>Active Solar</t>
  </si>
  <si>
    <t>Photovoltaic Energy Systems</t>
  </si>
  <si>
    <t>Supporting documentation for Photovoltaic Energy Systems (on-site power production) should include photos and/or manufacturer’s data provided by the installer or builder. Confirm that the photovoltaic energy system entries correspond with those identified by the Rater/RFI on site or plans. 
SCORING:  "Satisfactory" when correct or "Unsatisfactory" when incorrect. 
GUIDANCE:
Satisfactory:  Photovoltaic Energy Systems Array Orientation within 45 degrees, Array Area within 10%, Array Peak Power within 10%, Array Tilt within 10%, and Inverter Efficiency within 5%.</t>
  </si>
  <si>
    <t>Photovoltaics</t>
  </si>
  <si>
    <t>Sunspace entries</t>
  </si>
  <si>
    <t>Sunspace</t>
  </si>
  <si>
    <t>Other items not specified in this checklist (describe in comments)</t>
  </si>
  <si>
    <t>Other items not specified in this checklist (describe in comments). The QAD can choose how they wish to score this line item based on the importance, frequency and severity of this other item. Any points given here would be added separately to the final score; and would not be part of the Total Overall Rating Evaluation Points for pass or fail.</t>
  </si>
  <si>
    <t>Other</t>
  </si>
  <si>
    <t>QAD DISCRETION</t>
  </si>
  <si>
    <t>QA Review is free of fraudulent and/or falsified data</t>
  </si>
  <si>
    <t>ALL</t>
  </si>
  <si>
    <t>RESNET QA Review Checklist---Ekotrope</t>
  </si>
  <si>
    <t xml:space="preserve"> </t>
  </si>
  <si>
    <t>Ekotrope pages</t>
  </si>
  <si>
    <t>Site Info</t>
  </si>
  <si>
    <t>Project Header Page</t>
  </si>
  <si>
    <t>6*</t>
  </si>
  <si>
    <t>Rating Info</t>
  </si>
  <si>
    <t>Utility Rates</t>
  </si>
  <si>
    <t>10*</t>
  </si>
  <si>
    <t>General Info</t>
  </si>
  <si>
    <t>11*</t>
  </si>
  <si>
    <t>Slabs</t>
  </si>
  <si>
    <t>Slab</t>
  </si>
  <si>
    <t>Framed Floor</t>
  </si>
  <si>
    <t>Foundation Wall</t>
  </si>
  <si>
    <t>Slab/Framed Floor/Foundation Wall</t>
  </si>
  <si>
    <t>Wall</t>
  </si>
  <si>
    <t>Slab/Framed Floors/Ceiling/Roof</t>
  </si>
  <si>
    <t>Ceilings/Roofs</t>
  </si>
  <si>
    <t>Ceiling/Roof</t>
  </si>
  <si>
    <t>Opaque Doors</t>
  </si>
  <si>
    <t>Opaque Door</t>
  </si>
  <si>
    <t>Window or Glass Door</t>
  </si>
  <si>
    <t>Skylight</t>
  </si>
  <si>
    <t>Distribution Systems</t>
  </si>
  <si>
    <t>Mechanical Ventilation/Natural Ventilation</t>
  </si>
  <si>
    <t>Ceiling Fans</t>
  </si>
  <si>
    <t>Climate Control</t>
  </si>
  <si>
    <t>Water</t>
  </si>
  <si>
    <t>Lighting locations, types and percentages</t>
  </si>
  <si>
    <t>Lighting</t>
  </si>
  <si>
    <t>Kitchen Appliances</t>
  </si>
  <si>
    <t>Range/Oven Fuel, Convection and Induction</t>
  </si>
  <si>
    <t>Infiltration</t>
  </si>
  <si>
    <t>Infiltration:  Air Sealing</t>
  </si>
  <si>
    <t>Onsite Generation</t>
  </si>
  <si>
    <t>Supporting documentation for Solar Photovoltaic or Wind Energy Systems (Onsite Generation) should include photos and/or manufacturer’s data provided by the installer or builder. Confirm that the photovoltaic energy system entries correspond with those identified by the Rater/RFI on site or plans. 
SCORING:  "Satisfactory" when correct or "Unsatisfactory" when incorrect. 
GUIDANCE:
Satisfactory:  Photovoltaic Energy Systems Array Orientation within 45 degrees, Array Area within 10%, Array Peak Power within 10%, Array Tilt within 10%, and Inverter Efficiency within 5%.</t>
  </si>
  <si>
    <t>RESNET QA Review Checklist---EnergyGauge</t>
  </si>
  <si>
    <t>EnergyGauge pages</t>
  </si>
  <si>
    <t>Address not duplicated in Registry</t>
  </si>
  <si>
    <t>3*</t>
  </si>
  <si>
    <t>Final Inspection Date is properly assigned</t>
  </si>
  <si>
    <t>Accurate documentation of the final inspection date on which the final field data was collected is important because inaccuracies make tracking documentation difficult and may impact QA duties based on the number of homes rated to date. Final inspection date must be in cronological order to the supporting documentation. 
SCORING:  "Satisfactory" when correct or "Unsatisfactory" when incorrect.</t>
  </si>
  <si>
    <t>Project</t>
  </si>
  <si>
    <t>Number of stories</t>
  </si>
  <si>
    <t>Climate</t>
  </si>
  <si>
    <t>Spaces</t>
  </si>
  <si>
    <t>Verify that the Infiltration Volume which is entered into the software corresponds with plans and/or field data collected by the Rater/RFI for the actual condition of the rated home. If QA is after the final inspection and testing, then QAD needs to verify the field testing condition of attic hatch and the correct dropdown for Tested with Attic Hatch in the software.
SCORING:
Satisfactory:  Infiltration Volume varies by +/- &lt;5%
1:  Infiltration Volume varies by +/- 5%-10%
2:  Infiltration Volume varies by +/- &gt;10%-20%
3:  Infiltration Volume varies by +/- &gt;20%</t>
  </si>
  <si>
    <t>Roof/Attic Structure</t>
  </si>
  <si>
    <t>Confirm that roof properties (roof configuration, roofing material, attic description, roof color, conditioned ceiling footprint area, roof pitch, solar absorptance, emittance, roof insulation R-value and grade, roof framing fraction, radiant barrier and attic ventilation) which are entered into the software correspond with plans and/or field data collected by the Rater/RFI for the actual condition of the rated home.
*Verify that, in general, areas of pitched roofs are greater than the flat ceiling area and also that the attic assembly is handled properly in the software for sealed and unsealed attic conditions.
*Verify whether the radiant barrier material is in contact with another material other than roof trusses (e.g. foam insulation is sprayed to the inside of the radiant barrier material if on the underside of the roof sheathing). If so, then the radiant barrier material will most likely not operate as intended and the radiant barrier checkbox should not be selected in the rating software.
SCORING:  "Satisfactory" when correct and "Unsatisfactory" when incorrect.
GUIDANCE:
*Roof Configuration - Value in software corresponds with supporting docs or onsite verification
*Roofing Material - Value in software corresponds with supporting docs or onsite verification
*Attic Description - Value in software corresponds with supporting docs or onsite verification
*Roof Color - Value in software corresponds with supporting docs or onsite verification
*Conditioned Ceiling Footprint Area - QAD value within 10% of Rater/RFI value
*Roof Pitch - Value in software within 1 point (ex. 4/12: 3/12, 4/12 or 5/12) of supporting docs or onsite verification
*Solar Absorptance - Value in software corresponds with supporting docs or onsite verification
*Emittance - Value in software corresponds with supporting docs or onsite verification
*Roof Deck Insulation R-Value and Grading - Within ANSI/RESNET/ICC 301-2019 Appendix A:  depth/void variance for insulation type and grade identified
*Roof Framing Fraction - Value in software corresponds with supporting docs or onsite verification
*Radiant Barrier System - Value in software corresponds with supporting docs or onsite verification
*Attic Ventilation - Value in software corresponds with supporting docs or onsite verification</t>
  </si>
  <si>
    <t>Roof</t>
  </si>
  <si>
    <t>Confirm the building envelope ceiling area is equal to or greater than the area of the building envelope footprint, which includes slab floors plus framed floors.
*Generally, homes with insulated sloped cathedral ceilings or insulated sloped roofs contain greater ceiling area than footprint area, and homes with insulated flat ceilings below unconditoned attics have equal ceiling area and footprint area.
SCORING:  "Satisfactory" when true or "Unsatisfactory" when untrue.</t>
  </si>
  <si>
    <t>Floors/Roof/Ceilings</t>
  </si>
  <si>
    <t>Walls</t>
  </si>
  <si>
    <t>Verify that the door wall assignments, U-values, areas, door types and storm door types which are entered into the software correspond with plans and/or field data collected by the Rater/RFI for the actual condition of the rated home.
*For new doors, best practice is to collect NFRC labels and photographs.  NFRC rating labels often list many configurations of the door, so make sure the entered information matches the specific door type.
SCORING:  "Satisfactory" when correct or "Unsatisfactory" when incorrect.
GUIDANCE:
*Wall ID - Value in software corresponds with supporting docs or onsite verification
*Winter U-Value - Value in software corresponds with supporting docs or onsite verification
*Door Area Data - QAD value within 10% of Rater/RFI value
*Door Type / Storm Door Type - Value in software corresponds with supporting docs or onsite verification</t>
  </si>
  <si>
    <t>Windows</t>
  </si>
  <si>
    <t>For each skylight, confirm that the U-Factor, SHGC, characteristics, curb height and R-value, shaft height and R-value, tilt, # windows, area, shading and screens which are entered into the software correspond with plans and/or field data collected by the Rater/RFI for the actual condition of the rated home.
SCORING:  "Satisfactory" when correct or "Unsatisfactory" when incorrect.
GUIDANCE:
*Skylight location assigned correctly
*SHGC / U-Value - QAD values of each within 0.04 from Rater/RFI values
*Window Characteristics - Value in software corresponds with supporting docs or onsite verification
*Skylight Curb Height &amp; R-Value/Shaft Height &amp; R-Value/Tilt - QAD value within 5% of Rater/RFI value
*Window Area Data of each modeled skylight - QAD value within 5% of Rater/RFI value
*Shades and Screens - Value in software corresponds with supporting docs or onsite verification</t>
  </si>
  <si>
    <t>Sunsp.</t>
  </si>
  <si>
    <t>Interior mass entries can be verified against architectural plans and/or field photos. Confirm that the interior mass entries correspond with those identified by the Rater/RFI on site or plans. 
SCORING:  "Satisfactory" when correct or "Unsatisfactory" when incorrect.
GUIDANCE:
*Added Mass Type correct, Space Name correct, Area within 10%, and Thickness within 10%.
*Value in software corresponds with supporting docs or onsite verification.</t>
  </si>
  <si>
    <t>Mass</t>
  </si>
  <si>
    <t>Cool/Well Pumps</t>
  </si>
  <si>
    <t>Heat/Well Pumps</t>
  </si>
  <si>
    <t>For each duct system, confirm that duct insulation R-values, duct surface areas, locations, # of returns and assigned heating/cooling equipment which are entered into the software correspond with plans and/or field data collected by the Rater/RFI for the actual condition of the rated home.
*Some duct locations are not visible at time of field QA. Verify that percentages seem reasonable for conditions found.
*Using rating software to estimate surface area is appropriate for most ducted systems.  Any entered duct surface areas that deviate significantly from a software estimate (e.g. the small surface area of high-velocity ducts) should be documented in notes and/or photographs.
SCORING:
Satisfactory:  No errors in Duct System modeling
1:  one to two minor errors in Duct System modeling (listed below) (this is per modeled system)
2:  three to four minor errors (listed below) in Duct System modeling OR one to two major errors in Duct System modeling (this is per modeled system)
3:  five or more minor errors (listed below) OR three or more major errors in Duct System modeling (listed below) (this is per modeled system)
Minor Duct Systems Modeling Errors:
* Duct Insulation R-Value off by 5% - 10%
* Duct System Square Feet Served off 2% to 5%
* # of Ducted Returns off by 1
* Supply and Return Duct Area off by 5% - 10%
* Duct Location or Supply/Return percentages listed as correct location but incorrect Duct Condition
Major Duct Systems Modeling Errors:
* Duct Insulation R-Value off by &gt;10%
* Incorrect field test status identified (Untested, Tested, Sampled)
* Incorrect Supply or Return Duct R-Value Identified
* Duct System Square Feet Served off by &gt;5%
* # of Ducted Returns off by 2 or more
* Supply and Return Duct Area off by &gt;10%
* Duct Location or Supply/Return percentages listed as incorrect location
* Incorrect Assignment of which Heating and Cooling Equipment Served by Duct System</t>
  </si>
  <si>
    <t>Ducts</t>
  </si>
  <si>
    <t>Mvent/Cool</t>
  </si>
  <si>
    <t>Water Heating &amp; Hot Water Distribution Systems</t>
  </si>
  <si>
    <t>Hot Water</t>
  </si>
  <si>
    <t>Solar Hot Water Systems</t>
  </si>
  <si>
    <t>Supporting documentation for Solar Hot Water System (solar hot water and/or air system) should include photos and/or manufacturer’s data provided by the installer or builder. Confirm that the Solar Hot Water System entries correspond with those identified by the Rater/RFI on site or plans. 
SCORING:  "Satisfactory" when correct or "Unsatisfactory" when incorrect. 
GUIDANCE:
Satisfactory:  Solar Hot Water System Type correct, Collector Loop Type correct, Collector Type correct, Collector Orientation within 45 degrees, Collector Area within 10%, Collector Tilt within 10%, and Storage Volume within 10%.</t>
  </si>
  <si>
    <t>Thermostat Schedules</t>
  </si>
  <si>
    <t>Programmable vs. non-programmable thermostats:  In most cases, all the thermostats in a house will be of the same type.  When different HVAC systems have different types of thermostats, default to non-programmable, unless the programmable system(s) are clearly dominant for controlling the heating/cooling loads.
*File review: a photo of the thermostat is sufficient documentation
SCORING:  "Satisfactory" when correct or "Unsatisfactory" when incorrect.</t>
  </si>
  <si>
    <t>Temps</t>
  </si>
  <si>
    <t>Supporting documentation for Photovoltaic Systems (on-site power production) should include photos and/or manufacturer’s data provided by the installer or builder. Confirm that the photovoltaic system entries correspond with those identified by the Rater/RFI on site or plans. 
SCORING:  "Satisfactory" when correct or "Unsatisfactory" when incorrect. 
GUIDANCE:
Satisfactory:  Photovoltaic Systems Type correct; Array Azimuth within 20 degrees; Array Tilt within 10%; Array Watts/Area/Modules within 10%; Inverter Type correct; Inverter Rating and Efficiency each within 5%.</t>
  </si>
  <si>
    <t>PV</t>
  </si>
  <si>
    <t>Clothes Washer</t>
  </si>
  <si>
    <t>Dryers</t>
  </si>
  <si>
    <t>Ranges</t>
  </si>
  <si>
    <t>Lighting types, locations and quantities</t>
  </si>
  <si>
    <t>Hard-Wired Lighting</t>
  </si>
  <si>
    <t>Ceiling Fan efficiency can be difficult to document.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*If modeled, confirm that the number of ceiling fans is at least #bdrms+1 AND CFM/watt average is within 15%. 
*If not modeled, confirm that there are either no ceiling fans or the number of ceiling fans is less than #bdrms+1.</t>
  </si>
  <si>
    <t>Fans</t>
  </si>
  <si>
    <t>* If there is a 'FAIL', refer to MINHERS 903.4.3.4
* QAD needs to provide immediate feedback and training to the Rater/RFI so that the learning can happen, any possible construction corrections can be made before drywall, and the final confirmed rating reflects the as-built conditions.
* If not installed or applicable at pre-drywall, then score as 'N/A'
* Insulation grading per ANSI/RESNET/ICC 301-2019 Appendix B for the type of insulation
*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Rater/RFI learn why an item is incorrect for sake of continual improvement. It is also best practice to provide positive feedback on "Satisfactory" items. The QA Review Checklist can be used to improve the quality of ratings by transparency, scrutiny and feedback rather than just a tool to report a Rater's or RFI's lack of precision.
* Falsification or Fraudulent Data will result in parallel processes of a Binary score of "Unsatisfactory" or a Severity score of "3" for that line item, an AUTO-FAIL of the QA Review, correction and re-submittal to the Registry (as applicable), AND engagement of the Provider's Disciplinary Process.</t>
  </si>
  <si>
    <t>Item</t>
  </si>
  <si>
    <t>Checklist Item Instructions</t>
  </si>
  <si>
    <t>Binary: "N/A", "Satisfactory" or "Unsatisfactory". Severity:  "N/A", "Satisfactory" or if incorrect, 1 Low, 2 Medium, 3 High</t>
  </si>
  <si>
    <t xml:space="preserve">This line item is to verify whether a Pre-drywall inspection occurred. Did Rater/RFI verify that plans and as-built structure match, take any measurements, presence of chosen options, CFA, ceiling heights, overhangs, window size, window sticker info and other features are installed either as designed or otherwise. Did Rater/RFI verify and note discrepancies in the as-built structure from design. The final as-built CFA and volume calcs can be QA'd at final. </t>
  </si>
  <si>
    <t>Fenestration U-Value and SHGC</t>
  </si>
  <si>
    <t>U-Value and SHGC documented or construction details documented in the case of missing NFRC labels.</t>
  </si>
  <si>
    <t>Foundation Type Verification</t>
  </si>
  <si>
    <t>Rater/RFI verifies and documents the correct foundation type(s).</t>
  </si>
  <si>
    <t>Above-Grade Wall Framing Size and Spacing (verified each differing area)</t>
  </si>
  <si>
    <t>Wall framing sizing and on-center spacing accurately documented for each exterior wall area with differing values. Either actual measurements or standard dimensions are OK (ex. 1.5"x5.5"@24"o.c. OR 2x6x24).</t>
  </si>
  <si>
    <t>Rim/Band Joist Areas Framing Size and Spacing (verified each differing area)</t>
  </si>
  <si>
    <t>Rim framing sizing and on-center spacing accurately documented for each exterior wall area with differing values. Either actual measurements or standard dimensions are OK (ex. 1.5"x5.5"@24"o.c. OR 2x6x24).</t>
  </si>
  <si>
    <t>Foundation Wall Framing Size and Spacing (verified each differing area)</t>
  </si>
  <si>
    <t>Foundation thickness documented.  If interior cavity wall exists, wall framing sizing and on-center spacing accurately documented for each exterior wall area with differing values. Either actual measurements or standard dimensions are OK (ex. 1.5"x5.5"@24"o.c. OR 2x6x24).</t>
  </si>
  <si>
    <t>Adiabatic Wall Framing Size and Spacing (verified each differing area)</t>
  </si>
  <si>
    <t>Wall framing sizing and on-center spacing accurately documented for each adiabatic wall area with differing values. Either actual measurements or standard dimensions are OK (ex. 1.5"x5.5"@24"o.c. OR 2x6x24).</t>
  </si>
  <si>
    <t>Floors Above Garage Framing Size and Spacing</t>
  </si>
  <si>
    <t>Verify area, floor framing sizing and on-center spacing accurately documented for each floor area over garage with differing values. Either actual measurements or standard dimensions are OK (ex. 1.5"x5.5"@24"o.c. OR 2x6x24).</t>
  </si>
  <si>
    <t>Floors Above Ambient Framing Size and Spacing</t>
  </si>
  <si>
    <t>Verify area, floor framing sizing and on-center spacing accurately documented for each floor area over ambient air with differing values. Either actual measurements or standard dimensions are OK (ex. 1.5"x5.5"@24"o.c. OR 2x6x24).</t>
  </si>
  <si>
    <t>Floors Above Basement Framing Size and Spacing</t>
  </si>
  <si>
    <t>Verify area, floor framing sizing and on-center spacing accurately documented for each floor area over unconditioned basement with differing values. Either actual measurements or standard dimensions are OK (ex. 1.5"x5.5"@24"o.c. OR 2x6x24).</t>
  </si>
  <si>
    <t>Floors Above Crawl Framing Size and Spacing</t>
  </si>
  <si>
    <t>Verify area, floor framing sizing and on-center spacing accurately documented for each floor area over crawlspace with differing values. Either actual measurements or standard dimensions are OK (ex. 1.5"x5.5"@24"o.c. OR 2x6x24).</t>
  </si>
  <si>
    <t>Floors Above Adiabatic Framing Size and Spacing</t>
  </si>
  <si>
    <t>Verify area, floor framing sizing and on-center spacing accurately documented for each floor area over conditioned non-rated space with differing values. Either actual measurements or standard dimensions are OK (ex. 1.5"x5.5"@24"o.c. OR 2x6x24).</t>
  </si>
  <si>
    <t>Attic Ceiling Framing Size and Spacing</t>
  </si>
  <si>
    <t>Ceiling framing sizing and on-center spacing accurately documented for each celing to attic area with differing values. Either actual measurements or standard dimensions are OK (ex. 1.5"x5.5"@24"o.c. OR 2x6x24).</t>
  </si>
  <si>
    <t>Vaulted Ceiling Framing Slope, Size and Spacing</t>
  </si>
  <si>
    <t>Roof rafter framing sizing and on-center spacing accurately documented for each vaulted celing area, including sealed attics, with differing values. Either actual measurements or standard dimensions are OK (ex. 1.5"x5.5"@24"o.c. OR 2x6x24).</t>
  </si>
  <si>
    <t>Ceiling Below Adiabatic Space Framing Size and Spacing</t>
  </si>
  <si>
    <t>Ceiling framing sizing and on-center spacing accurately documented for each celing to unrated conditioned space area with differing values. Either actual measurements or standard dimensions are OK (ex. 1.5"x5.5"@24"o.c. OR 2x6x24).</t>
  </si>
  <si>
    <t>Above-Grade Wall Cavity and Interior Insulation Type, Thickness and Grade (verified in several locations)</t>
  </si>
  <si>
    <t>Per Appendix A, depth/void variance for insulation type, grade agreement and correct insulation type documented: OK; insulation type wrong: 2; grade wrong: 2; larger variance (more than one grade discrepancy, multiple items wrong, etc.): 3</t>
  </si>
  <si>
    <t>Above-Grade Wall Exterior Insulation Type, Thickness and Grade (verified in several locations)</t>
  </si>
  <si>
    <t>Foundation Wall Insulation Type, Thickness and Grade (verified in several locations)</t>
  </si>
  <si>
    <t>Adiabatic Wall Insulation Type, Thickness and Grade (verified in several locations)</t>
  </si>
  <si>
    <t>Floors Above Garage Insulation Type, Thickness and Grade (verified in several locations)</t>
  </si>
  <si>
    <t>Floors Above Ambient Insulation Type, Thickness and Grade (verified in several locations)</t>
  </si>
  <si>
    <t>Floors Above Basement Insulation Type, Thickness and Grade (verified in several locations)</t>
  </si>
  <si>
    <t>Floors Above Crawl Insulation Type, Thickness and Grade (verified in several locations)</t>
  </si>
  <si>
    <t>Floors Above Adiabatic Insulation Type, Thickness and Grade (verified in several locations)</t>
  </si>
  <si>
    <t>Attic Ceiling Insulation Type, Thickness and Grade (verified in several locations)</t>
  </si>
  <si>
    <t>Under Attic Platform Insulation Type, Thickness and Grade (verified in several locations)</t>
  </si>
  <si>
    <t>Vaulted Ceiling Insulation Type, Thickness and Grade (verified in several locations)</t>
  </si>
  <si>
    <t>Ceiling Below Adiabatic Space Insulation Type, Thickness and Grade (verified in several locations)</t>
  </si>
  <si>
    <t>Rim/Band Joist Areas Insulation Type, Thickness and Grade (verified in several locations)</t>
  </si>
  <si>
    <t>Verify that Adequate Insulation Exists in 3-Stud Corners, Interior/Exterior Wall Intersections, Behind Blocking, Behind any Exterior Wall Tubs/Showers/Fireplaces, etc</t>
  </si>
  <si>
    <t>Areas have been inspected and verified; any area of missing or inadequate insulation has been documented.</t>
  </si>
  <si>
    <t>Record the Location and Area (sq ft) of Varying Insulation Grades</t>
  </si>
  <si>
    <t>Relative match: OK; missed an area: 2; missed multiple areas: 3</t>
  </si>
  <si>
    <t>Duct Insulation</t>
  </si>
  <si>
    <t>Duct insulation R-Value has been verified and documented for each differing type of duct and duct insulation. Both supply and return ducts are verified/documented as applicable (return ducts using cavities may not yet be installed.)</t>
  </si>
  <si>
    <t>Slab Insulation Properties</t>
  </si>
  <si>
    <t>If the rater/RFI is on-site, visually check the diagnostic equipment condition and verify last calibration date.</t>
  </si>
  <si>
    <t>Total Duct Leakage Test Results</t>
  </si>
  <si>
    <t>RESNET HVAC Qi Graded Field Evaluation Form</t>
  </si>
  <si>
    <t>HVAC Qi Graded Field Evaluation information</t>
  </si>
  <si>
    <t>Candidate Name:</t>
  </si>
  <si>
    <t>Evaluation Type:</t>
  </si>
  <si>
    <t>Mentor/Assessor Name:</t>
  </si>
  <si>
    <t>Signature of Mentor/Assessor:</t>
  </si>
  <si>
    <t>SCORE</t>
  </si>
  <si>
    <t>Category</t>
  </si>
  <si>
    <t>Task Description</t>
  </si>
  <si>
    <t>Design Review (compares design to as-built; determines whether within required tolerances.)</t>
  </si>
  <si>
    <t>Number of Bedrooms/Occupants Correctly Identified</t>
  </si>
  <si>
    <t>Confirm that the number of occupants used in the design is verified in the field by the rater/RFI and that the rater/RFI correctly identifies whether this is within tolerance (±2).  Reference: 4.3.7</t>
  </si>
  <si>
    <t>Unsatisfactory</t>
  </si>
  <si>
    <t>Window SHGC Correctly Identified</t>
  </si>
  <si>
    <t>Confirm that the rater/RFI correctly identifies whether the window SHGC used in the greatest amount of window area for each zone in the Dwelling is within tolerance (±0.1).  Reference 4.3.8</t>
  </si>
  <si>
    <t>Satisfactory</t>
  </si>
  <si>
    <t>Wall R-Value Correctly Identified</t>
  </si>
  <si>
    <t>Confirm that the rater/RFI correctly identifies whether the nominal R-value of the insulation used in the greatest amount of above-grade wall area for each zone in the Dwelling is within tolerance (±R-2) of the value used in the loads.  Reference: 4.3.9</t>
  </si>
  <si>
    <t>Ceiling R-Value Correctly Identified</t>
  </si>
  <si>
    <t>Confirm that the rater/RFI correctly identifies whether the nominal R-value of the insulation used in the greatest amount of ceiling area for each zone in the Dwelling is within tolerance (±R-4) of the value used in the loads. Reference: 4.3.10</t>
  </si>
  <si>
    <t>Infiltration Rate Correctly Identified</t>
  </si>
  <si>
    <t>Confirm whether the infiltration rate used in the design is verified in the field by the rater/RFI and whether the rater/RFI correctly identifies if this is within tolerance (tolerance varies, see table 1 in 4.3.11).  Reference: 4.3.11</t>
  </si>
  <si>
    <t>Zone Served Matches Design Correctly Identified</t>
  </si>
  <si>
    <t>Confirm that the rater/RFI correctly identifies whether each HVAC system in the design matches the zone served in the design.  Reference: 4.3.13</t>
  </si>
  <si>
    <t>Equipment Specified Matches Design Correctly Identified</t>
  </si>
  <si>
    <t>Confirm that the rater/RFI correctly identifies whether the equipment specified in the design for each HVAC system matches the equipment installed in the home.  Reference: 4.3.14</t>
  </si>
  <si>
    <t>Total Duct Leakage Test</t>
  </si>
  <si>
    <t>Correctly Identified Whether Prerequisites were Met</t>
  </si>
  <si>
    <t>Confirm that the rater/RFI correctly identifies whether the design review meets the necessary prerequisites to proceed with duct testing.  Reference: 5.2</t>
  </si>
  <si>
    <t>Supply Distribution &gt; 10 Total Linear Feet Correctly Identified</t>
  </si>
  <si>
    <t>Confirm that the rater/RFI correctly identifies whether the system meets the criteria for duct length to qualify for the test exception.  Reference: 5.3</t>
  </si>
  <si>
    <t>System entirely within Conditioned Space Volume Correctly Identified</t>
  </si>
  <si>
    <t>Confirm that the rater/RFI correctly identifies whether the system meets the criteria for duct location to qualify for the test exception.  Reference: 5.3</t>
  </si>
  <si>
    <t>Number of Returns Correctly Identified</t>
  </si>
  <si>
    <t>Confirm whether the rater/RFI correctly identifies the number of returns used to calculate leakage limit.  Reference: 5.4</t>
  </si>
  <si>
    <t>Conditioned Floor Area Served Correctly Identified</t>
  </si>
  <si>
    <t>Confirm whether the rater/RFI correctly identifies the CFA served by the system (which is used to calculate leakage limit).  Reference: 5.4</t>
  </si>
  <si>
    <t>Total Duct Leakage Measurement Correctly Identified</t>
  </si>
  <si>
    <t>Confirm whether the rater/RFI correctly sets up and measures the total duct leakage.  Reference: ANSI/RESNET/ICC 380 total duct leakage procedure</t>
  </si>
  <si>
    <t>Total Duct Leakage Grade Correctly Identified</t>
  </si>
  <si>
    <t>Confirm whether the rater/RFI correctly interprets and records the total duct leakage grade; by applying the measurement to the leakage limit tables from the standard.  Reference: 5.4</t>
  </si>
  <si>
    <t>Blower Fan Airflow (CHOOSE ONE of the FOUR and the OTHER THREE will AUTO-NA)</t>
  </si>
  <si>
    <t>Confirm that the rater/RFI correctly identifies whether the total duct leakage meets the necessary prerequisites to proceed with blower fan airflow testing.  Reference: 6.2</t>
  </si>
  <si>
    <t>Correctly Set Up House/Dwelling Unit for Testing</t>
  </si>
  <si>
    <t>Confirm whether the rater/RFI correctly sets up the dwelling for blower fan airflow testing (including ventilation dampers, registers, ventilation openings, thermostat settings, and disabling other fans and systems).  Reference: 6.4</t>
  </si>
  <si>
    <t>Flow Grid:  If Used, Correctly Measured Blower Fan Airflow</t>
  </si>
  <si>
    <t>Confirm whether the rater/RFI correctly sets up and measures/determines the blower fan airflow.  Reference: 6.5-6.8</t>
  </si>
  <si>
    <t>Correctly Determined the Blower Fan Airflow Grade</t>
  </si>
  <si>
    <t>Confirm whether the rater/RFI correctly interprets and records the blower fan airflow grade (by comparing the measurement to the design and applying the Fan Airflow Range table from the standard).  Reference: 6.9</t>
  </si>
  <si>
    <t>Blower Fan Watt Draw (CHOOSE ONE of the THREE and the OTHER TWO will AUTO-NA)</t>
  </si>
  <si>
    <t>Confirm that the rater/RFI correctly identifies whether the blower fan airflow meets the necessary prerequisites to proceed with blower fan watt draw testing.  Reference: 7.2</t>
  </si>
  <si>
    <t>Confirm whether the rater/RFI correctly sets up the dwelling for blower fan watt draw testing (including ventilation dampers, registers, ventilation openings, thermostat settings, compressor power, and disabling other fans and systems).  Reference: 7.3</t>
  </si>
  <si>
    <t>SELECT TEST METHOD</t>
  </si>
  <si>
    <t>Confirm whether the rater/RFI correctly sets up and measures/determines blower fan watt draw.  Reference: 7.4-7.7</t>
  </si>
  <si>
    <t>Correctly Calculated Fan Efficiency</t>
  </si>
  <si>
    <t>Confirm whether the rater/RFI correctly calculates fan efficiency (dividing the blower fan watt draw measurement by the blower fan airflow measurement using Equation 9 from the standard).  Reference: 7.8.1</t>
  </si>
  <si>
    <t>Correctly Determined the Blower Fan Watt Draw Grade</t>
  </si>
  <si>
    <t>Confirm whether the rater/RFI correctly interprets and records the blower fan watt draw grade (by applying the calculated efficiency to the Watt Draw Range table from the standard).  Reference: 7.8.2</t>
  </si>
  <si>
    <t>Refrigerant Charge (CHOOSE NON-INVASIVE or WEIGH-IN METHOD. The OTHER will AUTO-NA)</t>
  </si>
  <si>
    <t>Confirm that the rater/RFI correctly identifies whether the blower fan airflow meets the necessary prerequisites to proceed with refrigerant charge testing.  Reference: 8.2</t>
  </si>
  <si>
    <t>WEIGH-IN:</t>
  </si>
  <si>
    <t>Confirm that the rater/RFI correctly measures/evaluates the refrigerant charge.  Reference: 8.3-8.5</t>
  </si>
  <si>
    <t>N/A</t>
  </si>
  <si>
    <t>Correctly Determined the Refrigerant Charge Grade</t>
  </si>
  <si>
    <t>Confirm that the rater/RFI correctly interprets and records the refrigerant charge grade (by comparing the non-invasive method measurement to the appropriate table from the standard, or by calculating the percent deviation when using the weigh-in method).  Reference: 8.6</t>
  </si>
  <si>
    <t>Discussion/Q&amp;A</t>
  </si>
  <si>
    <t>For ALL Tasks above marked as "N/A", Verify Understanding though Discussion and/or Q&amp;A</t>
  </si>
  <si>
    <t>For example, if none of the blower fan watt draw methods can be used due to the wiring and meter configuration of the home, confirm the rater's/RFI's understanding of at least one blower fan watt draw measurement method by having them describe the test steps.  Then give them a hypothetical blower fan watt draw measurement to use to determine efficiency and grade.</t>
  </si>
  <si>
    <t>Additional Notes or Inspection Items Discussed (describe in Comments)</t>
  </si>
  <si>
    <t>As/if needed.</t>
  </si>
  <si>
    <t>INSERT PHOTOS or ADD NOTES</t>
  </si>
  <si>
    <t>Severity or Binary</t>
  </si>
  <si>
    <t>Type of QA</t>
  </si>
  <si>
    <t>QAD Involved in Rating?</t>
  </si>
  <si>
    <t>HVAC Qi</t>
  </si>
  <si>
    <t>No</t>
  </si>
  <si>
    <t>SF</t>
  </si>
  <si>
    <t>Yes</t>
  </si>
  <si>
    <t>MF</t>
  </si>
  <si>
    <t>Ridealong Redo Final Field</t>
  </si>
  <si>
    <t>Ridealong Initial Final Field</t>
  </si>
  <si>
    <t>Fan Airflow</t>
  </si>
  <si>
    <t>Flow Hood:  If Used, Correctly Measured Blower Fan Airflow</t>
  </si>
  <si>
    <t>Pressure Matching:  If Used, Correctly Measured Blower Fan Airflow</t>
  </si>
  <si>
    <t>OEM Static Pressure Table Method:  If Used, Correctly Measured Blower Fan Airflow</t>
  </si>
  <si>
    <t>Fan Watt</t>
  </si>
  <si>
    <t>Plug-in Watt Meter:  If Used, Correctly Measured Blower Fan Watt Draw</t>
  </si>
  <si>
    <t>Clamp-on Watt Meter:  If Used, Correctly Measured Blower Fan Watt Draw</t>
  </si>
  <si>
    <t>Refrigerant Charge</t>
  </si>
  <si>
    <t>NON-INVASIVE:</t>
  </si>
  <si>
    <t>Verified As-Built Structure Compared to Plans</t>
  </si>
  <si>
    <t>Fraud?</t>
  </si>
  <si>
    <t>As applicable, Rater/RFI correctly verifies and documents Photovoltaic Energy Systems (on-site power production) properties. This verification should include photos and/or manufacturer’s data provided by the installer or builder.
SCORING:  "Satisfactory" when correct or "Unsatisfactory" when incorrect.
GUIDANCE:
Satisfactory:  Photovoltaic Energy Systems Array Orientation within 45 degrees, Array Area within 10%, Array Peak Power within 10%, Array Tilt within 10%, and Inverter Efficiency within 5%.</t>
  </si>
  <si>
    <t>As applicable, Rater/RFI correctly verifies and documents Active Solar System (solar hot water and/or air system) properties. This verification should include photos and/or manufacturer’s data provided by the installer or builder.
SCORING:  "Satisfactory" when correct or "Unsatisfactory" when incorrect. 
GUIDANCE:
Satisfactory:  Active Solar System Type correct, Collector Loop Type correct, Collector Type correct, Collector Orientation within 45 degrees, Collector Area within 10%, Collector Tilt within 10%, and Storage Volume within 10%.</t>
  </si>
  <si>
    <t>As applicable, Rater/RFI correctly verifies and documents Interior Mass properties.
SCORING:  "Satisfactory" when correct or "Unsatisfactory" when incorrect.
GUIDANCE:
Satisfactory:  Thermal Mass Type correct, Location correct, Area within 10%, and Thickness within 10%.</t>
  </si>
  <si>
    <t>Other as Applicable</t>
  </si>
  <si>
    <t>Rater/RFI correctly verifies and documents the lighting types and percentages in the interior, exterior and garage. Rater/RFI should be able to provide some documentation in the form of builder spec sheet, purchase order, or one or more photos representing the lighting that is typical throughout the house.
SCORING:
Satisfactory:  Interior, exterior, and garage lighting percentages per location are within +/- 5%
1:  Interior, exterior, and garage lighting percentages per location are incorrect by +/- &gt;5%-10%
2:  Interior, exterior, and garage lighting percentages per location are incorrect by +/- &gt;10%-20%
3:  Interior, exterior, and garage lighting percentages per location are incorrect by +/- &gt;20%</t>
  </si>
  <si>
    <t>Lighting &amp; Appliances</t>
  </si>
  <si>
    <t>Ventilation Systems Testing</t>
  </si>
  <si>
    <t>Rater/RFI verifies and documents the correct altitude, indoor temperature and outdoor temperature, and then adjusts the CFM50 results with these factors.
If single point infiltration testing is used, Rater/RFI also applies the 1.1 single point correction factor to the test result after it is corrected for altitude and temperature.
* Ensure that test results are correctly documented as single point or multi-point.
SCORING:  "Satisfactory" when correct or "Unsatisfactory" when incorrect.</t>
  </si>
  <si>
    <t>Temperature, Altitude and Single Point Correction Factors Applied</t>
  </si>
  <si>
    <t>Envelope Leakage Test Set Up</t>
  </si>
  <si>
    <t>Duct Leakage Test Set Up</t>
  </si>
  <si>
    <t>Performance Testing</t>
  </si>
  <si>
    <t>Equipment</t>
  </si>
  <si>
    <t>If applicable/visible, Rater/RFI verifies and documents the correct duct insulation R-Value for each differing type of duct and duct insulation. Both supply and return ducts are verified/documented as applicable/visible.
SCORING:  "Satisfactory" when correct or "Unsatisfactory" when incorrect.</t>
  </si>
  <si>
    <t>Rater/RFI verifies and documents the correct thermostats (programmable vs. non-programmable). In most cases, all the thermostats in a house will be of the same type. When different HVAC systems have different types of thermostats, default to non-programmable, unless the programmable system(s) are clearly dominant for controlling the heating/cooling loads.
SCORING:  "Satisfactory" when correct or "Unsatisfactory" when incorrect.</t>
  </si>
  <si>
    <t>Mechanical</t>
  </si>
  <si>
    <t>Fenestration Dimensions Verified</t>
  </si>
  <si>
    <t>Windows &amp; Doors</t>
  </si>
  <si>
    <t>Rim/Band Joist</t>
  </si>
  <si>
    <t>Rater/RFI verifies and documents the correct foundation type(s).
SCORING:  "Satisfactory" when correct or "Unsatisfactory" when incorrect.</t>
  </si>
  <si>
    <t>Rater/RFI verifies and documents the correct number of bedrooms.
SCORING:  "Satisfactory" when correct or "Unsatisfactory" when incorrect.</t>
  </si>
  <si>
    <t>Number of Bedrooms Verified</t>
  </si>
  <si>
    <t>Rater/RFI verifies and documents the correct number of building stories.
SCORING:  "Satisfactory" when correct or "Unsatisfactory" when incorrect.</t>
  </si>
  <si>
    <t>Number of Floors Verified</t>
  </si>
  <si>
    <t>Rater/RFI verifies and documents the correct Infiltration Volume. 
SCORING:
Satisfactory:  Infiltration Volume varies by +/- &lt;5%
1:  Infiltration Volume varies by +/- 5%-10%
2:  Infiltration Volume varies by +/- &gt;10%-20%
3:  Infiltration Volume varies by +/- &gt;20%</t>
  </si>
  <si>
    <t>Rater/RFI verifies and documents the correct Conditioned Floor Area. 
SCORING:
Satisfactory:  CFA varies by +/- &lt;5%
1:  CFA varies by +/- 5%-10%
2:  CFA varies by +/- &gt;10%-20%
3:  CFA varies by +/- &gt;20%</t>
  </si>
  <si>
    <t>Building Dimensions Verified</t>
  </si>
  <si>
    <t>Building Components</t>
  </si>
  <si>
    <t>Property Address Verified</t>
  </si>
  <si>
    <t>Location</t>
  </si>
  <si>
    <t>* If there is a 'FAIL', refer to MINHERS 903.4.3.4
* QAD needs to provide immediate feedback and training to the Rater/RFI so that the learning can happen, any possible construction corrections can be made before rating file registration, and the final confirmed rating reflects the as-built conditions.
* If not installed or applicable at final, then score as 'N/A'
* Insulation grading per ANSI/RESNET/ICC 301-2019 Appendix B for the type of insulation
* It is expected that the QAD will provide sufficiently detailed COMMENTS on any line items scored as Unsatisfactory (Binary) or 1, 2, 3 (Severity) unless there are alternative adequate means used to communicate these findings such as detailed reports with findings, photos, etc. These comments can help the Rater/RFI learn why an item is incorrect for sake of continual improvement. It is also best practice to provide positive feedback on "Satisfactory" items. The QA Review Checklist can be used to improve the quality of ratings by transparency, scrutiny and feedback rather than just a tool to report a Rater's or RFI's lack of precision.
* Falsification or Fraudulent Data will result in parallel processes of a Binary score of "Unsatisfactory" or a Severity score of "3" for that line item, an AUTO-FAIL of the QA Review, correction and re-submittal to the Registry (as applicable), AND engagement of the Provider's Disciplinary Process.</t>
  </si>
  <si>
    <r>
      <t>Rating Date (</t>
    </r>
    <r>
      <rPr>
        <i/>
        <sz val="12"/>
        <color rgb="FF000000"/>
        <rFont val="Calibri"/>
        <family val="2"/>
        <scheme val="minor"/>
      </rPr>
      <t>Last Field Insp</t>
    </r>
    <r>
      <rPr>
        <sz val="12"/>
        <color rgb="FF000000"/>
        <rFont val="Calibri"/>
        <family val="2"/>
        <scheme val="minor"/>
      </rPr>
      <t>) is properly assigned</t>
    </r>
  </si>
  <si>
    <r>
      <t xml:space="preserve">Item </t>
    </r>
    <r>
      <rPr>
        <b/>
        <vertAlign val="superscript"/>
        <sz val="12"/>
        <color rgb="FF000000"/>
        <rFont val="Calibri"/>
        <family val="2"/>
        <scheme val="minor"/>
      </rPr>
      <t>1</t>
    </r>
  </si>
  <si>
    <r>
      <t xml:space="preserve">Address is correct. Go to:   </t>
    </r>
    <r>
      <rPr>
        <b/>
        <u/>
        <sz val="12"/>
        <color theme="10"/>
        <rFont val="Calibri"/>
        <family val="2"/>
        <scheme val="minor"/>
      </rPr>
      <t>https://tools.usps.com/zip-code-lookup.htm?byaddress</t>
    </r>
  </si>
  <si>
    <r>
      <t xml:space="preserve">Item </t>
    </r>
    <r>
      <rPr>
        <vertAlign val="superscript"/>
        <sz val="12"/>
        <color rgb="FF000000"/>
        <rFont val="Calibri"/>
        <family val="2"/>
        <scheme val="minor"/>
      </rPr>
      <t>1</t>
    </r>
  </si>
  <si>
    <r>
      <t xml:space="preserve">Address is correct. Go to:   </t>
    </r>
    <r>
      <rPr>
        <b/>
        <u/>
        <sz val="12"/>
        <color theme="10"/>
        <rFont val="Calibri"/>
        <family val="2"/>
        <scheme val="minor"/>
      </rPr>
      <t>https://m.usps.com/m/ZipLookupAction?search=address</t>
    </r>
  </si>
  <si>
    <r>
      <t xml:space="preserve">Other items not specified in this checklist (describe in comments). The QAD can choose how they wish to score this line item based on the importance, frequency and severity of this other item. Any points given here would be added separately to the final score; and would not be part of the Total Overall Rating Evaluation Points for pass or fail.
SCORING:  QAD Discretion in the </t>
    </r>
    <r>
      <rPr>
        <i/>
        <sz val="12"/>
        <color rgb="FF000000"/>
        <rFont val="Calibri"/>
        <family val="2"/>
        <scheme val="minor"/>
      </rPr>
      <t>Scoring</t>
    </r>
    <r>
      <rPr>
        <sz val="12"/>
        <color rgb="FF000000"/>
        <rFont val="Calibri"/>
        <family val="2"/>
        <scheme val="minor"/>
      </rPr>
      <t xml:space="preserve"> column (column K)</t>
    </r>
  </si>
  <si>
    <t>How frequently* is this item performed by the Rater?
1 = Never
2 = Occasionally
3 = Fairly Often
4 = Very Often
* Frequency within a single home energy rating, or an item that is found in all, if not almost all, homes.</t>
  </si>
  <si>
    <t>How important* is this item to the performance of the rating?
1 = Not important
2 = Somewhat important
3 = Important
4 = Very important
* Importance to the rating itself as well as administrative requirements required for each rating</t>
  </si>
  <si>
    <t>NOTE, if an item is wrong, points are added.  Therefore, lower scores are better.
Overall rating score = 2*Importance + Frequency
(per NREL Multifamily Standard Work Specifications)</t>
  </si>
  <si>
    <t>Rater/RFI verifies and documents the correct roof properties (exterior color, radiant barrier, clay tile or concrete roofing, and sub-tile ventilation).
* Verifies that, in general, areas of pitched roofs are greater than the flat ceiling area.
* Verifies whether the radiant barrier material is in contact with another material other than roof trusses (e.g. foam insulation is sprayed to the inside of the radiant barrier material if on the underside of the roof sheathing). If so, then the radiant barrier material will most likely not operate as intended.
SCORING:  "Satisfactory" when correct and "Unsatisfactory" when incorrect.</t>
  </si>
  <si>
    <r>
      <rPr>
        <u/>
        <sz val="12"/>
        <color theme="1"/>
        <rFont val="Calibri"/>
        <family val="2"/>
        <scheme val="minor"/>
      </rPr>
      <t>PHOTO REQUIRED per ANSI/RESNET/ICC 301-2019 APPENDIX B</t>
    </r>
    <r>
      <rPr>
        <sz val="12"/>
        <color theme="1"/>
        <rFont val="Calibri"/>
        <family val="2"/>
        <scheme val="minor"/>
      </rPr>
      <t>. This line item is to verify whether a Final Inspection occurred. Does Rater/RFI verify the address/lot number/permit via photo documentation?
SCORING:  "Satisfactory" when correct or "Unsatisfactory" when incorrect.</t>
    </r>
  </si>
  <si>
    <t>Does Rater/RFI take enough measurements to verify that plans correspond with the as-built structure, or take full measurements if no plans? Does Rater/RFI verify and document correctly any discrepancies in the as-built structure from the design, including but not limited to presence of chosen options, ceiling heights, and other features as installed?
SCORING:  "Satisfactory" when correct or "Unsatisfactory" when incorrect.</t>
  </si>
  <si>
    <t>If applicable/visible, Rater/RFI verifies and documents the correct rim and band joist surface areas, joist spacings, locations and  insulation R-values, thicknesses and grades.
* Be sure that where multiple rim/band joists types exist, they are handled separately, including where their “location” with respect to conditioned areas of the home may vary between rim and band types and within the same rim and band type.
SCORING:  "Satisfactory" when correct or "Unsatisfactory" when incorrect.
* Surface Area - QAD value within 10% of Rater/RFI value
* R-Value and Grading - Rater/RFI within ANSI/RESNET/ICC 301-2019 Appendix A depth/void variance for insulation type and grade identified</t>
  </si>
  <si>
    <t>If applicable, Rater/RFI verifies and documents the correct skylight types, U-values, SHGCs, pitches, areas, shading, orientations and ceiling assignments.
SCORING:  "Satisfactory" when correct or "Unsatisfactory" when incorrect.
GUIDANCE:
* Window Area - QAD value within 5% of Rater/RFI value
* Pitch - QAD value within 1 (4/12 instead of 5/12)</t>
  </si>
  <si>
    <t>Rater/RFI verifies and documents the correct door types, R-values, areas, and wall assignments.
* For new doors, best practice is to collect NFRC labels and photographs. NFRC rating labels often list many configurations of the door, so verify that the information matches the specific door type.
SCORING:  "Satisfactory" when correct or "Unsatisfactory" when incorrect.
GUIDANCE:
* R-Value - value verified is consistent with door type identified
* Door Area - QAD value within 10% of Rater/RFI value
*Wall Assignment - Rater/RFI verifies the exposure correctly (to ambient, to garage, etc.)</t>
  </si>
  <si>
    <t>Rater/RFI verifies and documents the correct indoor water fixtures, pipe insulation, recirculation, distance to farthest fixture, and DWHR.
SCORING:  "Satisfactory" when correct or "Unsatisfactory" when incorrect.
GUIDANCE:
Hot Water Pipe Length - QAD value within 6 ft of Rater/RFI value</t>
  </si>
  <si>
    <t>If the Rater/RFI is on-site, QAD shall visually check the diagnostic equipment condition and verify last calibration date.
* If the diagnostic equipment is out of compliance, QAD shall either perform a field calibration on Rater/RFI's diagnostic equipment with a calibrated bench manometer/gauge or require Rater/RFI to send in the diagnostic equipment for calibration per the manufacturer's established process.
SCORING: "Satisfactory" when Rater/RFI's the diagnostic equipment is in compliance; or "Unsatisfactory" when Rater/RFI's the diagnostic equipment is out of compliance; or "N/A" when Rater/RFI is not on-site.
* Any Test Result Values from a manometer/gauge with a score of "Unsatisfactory" on this line item cannot be used as the completed Rating File. The Rater/RFI must calibrate their equipment and then retest the Rated Home with calibrated equipment.</t>
  </si>
  <si>
    <t>Rater/RFI verifies and documents the correct Range and Oven inputs (fuel, induction range, convection oven) via field photos and/or builder purchase orders.
SCORING:  "Satisfactory" when correct or "Unsatisfactory" when incorrect.
GUIDANCE:
* Fuel Type - If range is not installed and range location is plumbed for both electric and gas, Rater/RFI should verify the predominant range fuel in that market</t>
  </si>
  <si>
    <t>Rater/RFI correctly verifies and documents whether Ceiling Fans are present and if present, their efficiency.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 Confirm whether the number of ceiling fans is at least #bdrms+1 AND CFM/watt average is within 15%.</t>
  </si>
  <si>
    <t>SCORE:  Satisfactory, Unsatisfactory, or N/A</t>
  </si>
  <si>
    <t>Rater/RFI verifies and documents the correct window types, U-values, SHGCs, areas, orientations, overhangs, shading and wall assignments.  
Appendix B states, "Each unique window type and U-value combination shall be calculated separately."
*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 Where some software allows for an automatic rotation of the orientation of a house, the “front” of the house can easily be lost. For this reason, it is best practice to include the word “front” in the label of at least one of the windows on the front of the house.
SCORING:  
Satisfactory:  No errors in window verification
1:  one to four minor errors (listed below) in window verification (accumulated errors of all windows [individual or grouped])
2:  five to ten minor errors (listed below) in window verification OR one to two major errors in window verification (accumulated errors of all windows [individual or grouped])
3:  eleven or more minor errors (listed below) in window verification OR three or more major errors in window verification (accumulated errors of all windows [individual or grouped])
Minor Window Verification Errors:
* U-Value off by 0.02 to 0.04
* SHGC off by 0.02 to 0.04
* Surface Area of each window off by 5% to 10%
* Overhangs greater than 1' not verified (whether this is for soffits, porchs, decks, etc.) or depth/top/bottom height errors &gt; 1' in these values
Major Window Verification Errors:
* U-Value off by 0.05 or greater
* SHGC off by 0.05 or greater
* Surface Area of each window off by &gt;10%
* Assigns Window to incorrect orientation
* Assigns Window to incorrect wall</t>
  </si>
  <si>
    <r>
      <t>Registry Check;</t>
    </r>
    <r>
      <rPr>
        <i/>
        <sz val="12"/>
        <color rgb="FF000000"/>
        <rFont val="Calibri"/>
        <family val="2"/>
        <scheme val="minor"/>
      </rPr>
      <t xml:space="preserve"> Project</t>
    </r>
  </si>
  <si>
    <r>
      <t xml:space="preserve">For each window, confirm that the window types, U-values, SHGCs, areas, orientations, overhangs, shading and wall assignments which are entered into the software correspond with plans and/or field data collected by the Rater/RFI for the actual condition of the rated home.  
</t>
    </r>
    <r>
      <rPr>
        <u/>
        <sz val="12"/>
        <color rgb="FF000000"/>
        <rFont val="Calibri"/>
        <family val="2"/>
        <scheme val="minor"/>
      </rPr>
      <t>Appendix B states</t>
    </r>
    <r>
      <rPr>
        <sz val="12"/>
        <color rgb="FF000000"/>
        <rFont val="Calibri"/>
        <family val="2"/>
        <scheme val="minor"/>
      </rPr>
      <t xml:space="preserve">, "Each unique window type and U-value combination shall be calculated separately."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*Lastly, where some software allows for an automatic rotation of the orientation of a house, the “front” of the house can easily be lost. For this reason, it is best practice to include the word “front” in the label of at least one of the windows on the front of the house.
</t>
    </r>
    <r>
      <rPr>
        <i/>
        <sz val="12"/>
        <color rgb="FF000000"/>
        <rFont val="Calibri"/>
        <family val="2"/>
        <scheme val="minor"/>
      </rPr>
      <t>SCORING:</t>
    </r>
    <r>
      <rPr>
        <sz val="12"/>
        <color rgb="FF000000"/>
        <rFont val="Calibri"/>
        <family val="2"/>
        <scheme val="minor"/>
      </rPr>
      <t xml:space="preserve">  
Satisfactory:  No errors in window modeling
1:  one to four minor errors (listed below) in window modeling (accumulated errors of all windows [individual or grouped])
2:  five to ten minor errors (listed below) in window modeling OR one to three major errors in window modeling (accumulated errors of all windows [individual or grouped])
3:  eleven or more minor errors (listed below) in window modeling OR four or more major errors in window modeling (accumulated errors of all windows [individual or grouped])
</t>
    </r>
    <r>
      <rPr>
        <i/>
        <sz val="12"/>
        <color rgb="FF000000"/>
        <rFont val="Calibri"/>
        <family val="2"/>
        <scheme val="minor"/>
      </rPr>
      <t xml:space="preserve">Minor Window Modeling Errors:
</t>
    </r>
    <r>
      <rPr>
        <sz val="12"/>
        <color rgb="FF000000"/>
        <rFont val="Calibri"/>
        <family val="2"/>
        <scheme val="minor"/>
      </rPr>
      <t xml:space="preserve">* U-Value off by 0.02 to 0.04
* SHGC off by 0.02 to 0.04
* Surface Area of each window off by 5% to 10%
* Overhangs greater than 1' not modeled (whether this is for soffits, porchs, decks, etc.) or depth/top/bottom height errors &gt; 1' in these values
</t>
    </r>
    <r>
      <rPr>
        <i/>
        <sz val="12"/>
        <color rgb="FF000000"/>
        <rFont val="Calibri"/>
        <family val="2"/>
        <scheme val="minor"/>
      </rPr>
      <t>Major Window Modeling Errors:</t>
    </r>
    <r>
      <rPr>
        <sz val="12"/>
        <color rgb="FF000000"/>
        <rFont val="Calibri"/>
        <family val="2"/>
        <scheme val="minor"/>
      </rPr>
      <t xml:space="preserve">
* U-Value off by 0.05 or greater
* SHGC off by 0.05 or greater
* Surface Area of each window off by &gt;10%
* Assigns Window to incorrect orientation
* Assigns Window to incorrect wall</t>
    </r>
  </si>
  <si>
    <t>For each window, confirm that the wall assignments, orientations, # windows, U-Factors, SHGCs, window characteristics, overhangs, areas, shading and screens which are entered into the software correspond with plans and/or field data collected by the Rater/RFI for the actual condition of the rated home.
Appendix B states:  "Each unique window type and U-value combination shall be calculated separately."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*Lastly, where some software allows for an automatic rotation of the orientation of a house, the “front” of the house can easily be lost. For this reason, it is best practice to include the word “front” in the label of at least one of the windows on the front of the house.
SCORING:  
Satisfactory:  No errors in window modeling
1:  one to four minor errors (listed below) in window modeling (accumulated errors of all windows [individual or grouped])
2:  five to ten minor errors (listed below) in window modeling OR one to three major errors in window modeling (accumulated errors of all windows [individual or grouped])
3:  eleven or more minor errors (listed below) in window modeling OR four or more major errors in window modeling (accumulated errors of all windows [individual or grouped])
Minor Window Modeling Errors:
* U-Value off by 0.02 to 0.04
* SHGC off by 0.02 to 0.04
* Overhangs greater than 1' not modeled (whether this is for soffits, porchs, decks, etc.) or depth/top/bottom height errors &gt; 1' in these values
* Window Area Data of each modeled window off by 5% to 10%
* Shades and Screens incorrectly modeled
Major Window Modeling Errors:
* Window assigned to incorrect wall
* U-Value off by 0.05 or greater
* SHGC off by 0.05 or greater
* Window assigned to incorrect orientation
* Window Characteristics incorrectly modeled
* Window Area Data of each modeled window off by greater than 10%</t>
  </si>
  <si>
    <t>Does Rater/RFI take any measurements of the windows to verify that plans and as-built windows match, or take full window measurements if no plans? Does Rater/RFI verify overhang dimensions while onsite?
SCORING:  "Satisfactory" when correct or "Unsatisfactory" when incorrect.</t>
  </si>
  <si>
    <r>
      <t>Registry Check;</t>
    </r>
    <r>
      <rPr>
        <i/>
        <sz val="12"/>
        <color rgb="FF000000"/>
        <rFont val="Calibri"/>
        <family val="2"/>
        <scheme val="minor"/>
      </rPr>
      <t xml:space="preserve"> Site Info</t>
    </r>
  </si>
  <si>
    <r>
      <t xml:space="preserve">Supporting Documentation; </t>
    </r>
    <r>
      <rPr>
        <i/>
        <sz val="12"/>
        <color rgb="FF000000"/>
        <rFont val="Calibri"/>
        <family val="2"/>
        <scheme val="minor"/>
      </rPr>
      <t>General Info</t>
    </r>
  </si>
  <si>
    <r>
      <t xml:space="preserve">For each window, confirm that the window types, U-values, SHGCs, areas, orientations, overhangs, shading and wall assignments which are entered into the software correspond with plans and/or field data collected by the Rater/RFI for the actual condition of the rated home.  
Appendix B states, "Each unique window type and U-value combination shall be calculated separately."
*If the windows are all of the same type, but only vary in size, it is acceptable to group window areas by orientation. However, be sure that these groupings are broken out by shading if not all shaded the same (e.g. some windows on the back of the house are shaded by a porch overhang while some are not).
*Lastly, where some software allows for an automatic rotation of the orientation of a house, the “front” of the house can easily be lost. For this reason, it is best practice to include the word “front” in the label of at least one of the windows on the front of the house.
</t>
    </r>
    <r>
      <rPr>
        <i/>
        <sz val="12"/>
        <color rgb="FF000000"/>
        <rFont val="Calibri"/>
        <family val="2"/>
        <scheme val="minor"/>
      </rPr>
      <t>SCORING:</t>
    </r>
    <r>
      <rPr>
        <sz val="12"/>
        <color rgb="FF000000"/>
        <rFont val="Calibri"/>
        <family val="2"/>
        <scheme val="minor"/>
      </rPr>
      <t xml:space="preserve">  
Satisfactory:  No errors in window modeling
1:  one to four minor errors (listed below) in window modeling (accumulated errors of all windows [individual or grouped])
2:  five to ten minor errors (listed below) in window modeling OR one to three major errors in window modeling (accumulated errors of all windows [individual or grouped])
3:  eleven or more minor errors (listed below) in window modeling OR four or more major errors in window modeling (accumulated errors of all windows [individual or grouped])
</t>
    </r>
    <r>
      <rPr>
        <i/>
        <sz val="12"/>
        <color rgb="FF000000"/>
        <rFont val="Calibri"/>
        <family val="2"/>
        <scheme val="minor"/>
      </rPr>
      <t xml:space="preserve">Minor Window Modeling Errors:
</t>
    </r>
    <r>
      <rPr>
        <sz val="12"/>
        <color rgb="FF000000"/>
        <rFont val="Calibri"/>
        <family val="2"/>
        <scheme val="minor"/>
      </rPr>
      <t xml:space="preserve">* U-Value off by 0.02 to 0.04
* SHGC off by 0.02 to 0.04
* Surface Area of each window off by 5% to 10%
* Overhangs greater than 1' not modeled (whether this is for soffits, porchs, decks, etc.) or depth/top/bottom height errors &gt; 1' in these values
</t>
    </r>
    <r>
      <rPr>
        <i/>
        <sz val="12"/>
        <color rgb="FF000000"/>
        <rFont val="Calibri"/>
        <family val="2"/>
        <scheme val="minor"/>
      </rPr>
      <t>Major Window Modeling Errors:</t>
    </r>
    <r>
      <rPr>
        <sz val="12"/>
        <color rgb="FF000000"/>
        <rFont val="Calibri"/>
        <family val="2"/>
        <scheme val="minor"/>
      </rPr>
      <t xml:space="preserve">
* U-Value off by 0.05 or greater
* SHGC off by 0.05 or greater
* Surface Area of each window off by &gt;10%
* Assigns Window to incorrect orientation
* Assigns Window to incorrect wall</t>
    </r>
  </si>
  <si>
    <t>If applicable/visible, Rater/RFI verifies and documents the correct Framed Floors areas, types, exposures, floor coverings (and R-values), insulation types and R-values (framed floors over unconditioned crawl spaces or basements, over unconditioned garages, over porches, or cantilevers over ambient outdoor conditions; not framed floors between stories inside the thermal envelope). Frame floors should be separately verified as covered or exposed.
* Be sure that where multiple framed floor types exist, they are handled separately, including where their “location” with respect to conditioned areas of the home may vary between framed floor types and within the same type.
SCORING:  "Satisfactory" when correct or "Unsatisfactory" when incorrect.
GUIDANCE:
* R-Value and Grading - Rater/RFI is within ANSI/RESNET/ICC 301-2019 Appendix A depth/void variance for insulation type and grade identified
* Framed Floor Surface Area - QAD value within 10% of Rater/RFI value
* Floor covering correct for each framed floor section. 
* Floor covering R-value within 10% of Rater/RFI value.</t>
  </si>
  <si>
    <t>This refers to Framed Floors that separate conditioned from unconditioned space (i.e., framed floors over unconditioned crawl spaces or basements, over unconditioned garages, over porches, or cantilevers over ambient outdoor conditions); not framed floors between stories inside the thermal envelope. For all framed floors, confirm that the areas, types, exposures, floor coverings (and R-values), insulation types and R-values which are entered into the software correspond with plans and/or field data collected by the Rater/RFI for the actual condition of the rated home. Framed floors should be separately modeled as covered or exposed.
*Be sure that where multiple framed floor types exist, they are handled separately, including where their “location” with respect to conditioned areas of the home may vary between framed floor types and within the same type.
SCORING:  "Satisfactory" when correct or "Unsatisfactory" when incorrect.
GUIDANCE:
* R-Value and Grading - Within ANSI/RESNET/ICC 301-2019 Appendix A:  depth/void variance for insulation type and grade identified
* Framed Floor Surface Area - QAD value within 10% of Rater/RFI value
* Exposure - Value in software corresponds with supporting docs or onsite verification
* Floor covering for each framed floor section - Value in software corresponds with supporting docs or onsite verification
* Covering R-Value - If Path Layer, value in software corresponds with supporting docs or onsite verification</t>
  </si>
  <si>
    <t>This refers to Framed Floors that separate conditioned from unconditioned space (i.e., framed floors over unconditioned crawl spaces or basements, over unconditioned garages, over porches, or cantilevers over ambient outdoor conditions); not framed floors between stories inside the thermal envelope. For all framed floors, confirm that the areas, types, exposures, insulation types and R-values, and floor covering R-values which are entered into the software correspond with plans and/or field data collected by the Rater/RFI for the actual condition of the rated home. Framed floors should be separately modeled as covered or exposed.
*Be sure that where multiple framed floor types exist, they are handled separately, including where their “location” with respect to conditioned areas of the home may vary between framed floor types and within the same type.
SCORING:  "Satisfactory" when correct or "Unsatisfactory" when incorrect.
GUIDANCE:
*R-Value and Grading - Within ANSI/RESNET/ICC 301-2019 Appendix A:  depth/void variance for insulation type and grade identified
*Framed Floor Surface Area - QAD value within 10% of Rater/RFI value
*Exposure - Value in software corresponds with supporting docs or onsite verification
*Covering R-Value for each framed floor section - Value in software corresponds with supporting docs or onsite verification</t>
  </si>
  <si>
    <t>This refers to Framed Floors that separate conditioned from unconditioned space (i.e., framed floors over unconditioned crawl spaces or basements, over unconditioned garages, over porches, or cantilevers over ambient outdoor conditions); not framed floors between stories inside the thermal envelope.  For all framed floors, confirm that the types, R-values, locations, insulation grades, framing fractions, areas and floor coverings which are entered into the software correspond with plans and/or field data collected by the Rater/RFI for the actual condition of the rated home. Framed floors should be separately modeled as covered or exposed.
*Be sure that where multiple framed floor types exist, they are handled separately, including where their “location” with respect to conditioned areas of the home may vary between framed floor types and within the same type.   
SCORING:  "Satisfactory" when correct or "Unsatisfactory" when incorrect.
GUIDANCE:
*R-Value and Grading - Within ANSI/RESNET/ICC 301-2019 Appendix A:  depth/void variance for insulation type and grade identified
*Space - Value in software corresponds with supporting docs or onsite verification
*Framing Fraction - Value in software corresponds with supporting docs or onsite verification
*Framed Floor Area - QAD value within 10% of Rater/RFI value
*Covering Fraction(s) - Value(s) in software corresponds with supporting docs or onsite verification</t>
  </si>
  <si>
    <t>For each home rating, confirm that indoor water fixtures, pipe insulation, recirculation, distance to farthest fixture, and DWHR which are entered into the software correspond with plans and/or field data collected by the Rater/RFI for the actual condition of the rated home.
SCORING:  "Satisfactory" when correct or "Unsatisfactory" when incorrect.
GUIDANCE:
Fixture Type - Value in software corresponds with supporting docs or onsite verification
Hot Water Pipe Length - QAD value within 6 ft of Rater/RFI value
Pipe Insulation - Value in software corresponds with supporting docs or onsite verification
Recirculation system / DWHR - Value in software corresponds with supporting docs or onsite verification</t>
  </si>
  <si>
    <t>QAD is responsible for identifying fraud and/or falsified data based on the information available to them, and/or during the time of their QA Review, and/or during the completion of this Checklist.
A rating with Falsification or Fraudulent Data will be deemed INVALID. The rating must be failed and would need to be corrected and re-submitted (as applicable) to the Registry. The Provider will also initiate their Disciplinary Process.  
In the Comments section, please indicate which line item(s) contains the falsified or fraudulent data.
SCORING:
Satisfactory:  Field QA Review is free of fraudulent and/or falsified data.
Unsatisfactory:  Fraudulent and/or falsified data is determined by the QAD during the Field QA Review.</t>
  </si>
  <si>
    <t>QAD is responsible for identifying fraud and/or falsified data based on the information available to them, and/or during the time of their QA Review, and/or during the completion of this Checklist.
A rating with Falsification or Fraudulent Data will be deemed INVALID. The rating must be failed and would need to be corrected and re-submitted to the Registry. The Provider will also initiate their Disciplinary Process.  
In the Comment section, please indicate which line item(s) contains the falsified or fraudulent data.
SCORING:
Satisfactory:  QA Review is free of fraudulent and/or falsified data.
Unsatisfactory:  Fraudulent and/or falsified data is determined by the QAD during the QA Review.</t>
  </si>
  <si>
    <t>QAD verifies that the rater has a process in place to get this RESNET standard disclosure form to their clients. The burden of proof is on the rater; not the QAD. The QAD should have enough understanding of the rater's process to affirm compliance.
Per MINHERS 102.2.9.2, the provider's quality assurance plan must require a RESNET standard disclosure form to be completed, signed and provided for each rated home. Confirm there is a copy of a completed RESNET standard disclosure form with this rated home. 
SCORING:  "Satisfactory" when true or "Unsatisfactory" when untrue.</t>
  </si>
  <si>
    <t>;g</t>
  </si>
  <si>
    <r>
      <rPr>
        <u/>
        <sz val="12"/>
        <color theme="1"/>
        <rFont val="Calibri"/>
        <family val="2"/>
        <scheme val="minor"/>
      </rPr>
      <t>PHOTO REQUIRED per ANSI/RESNET/ICC 301-2019 APPENDIX B</t>
    </r>
    <r>
      <rPr>
        <sz val="12"/>
        <color theme="1"/>
        <rFont val="Calibri"/>
        <family val="2"/>
        <scheme val="minor"/>
      </rPr>
      <t>. This line item is to verify whether a PreDrywall Inspection occurred. Does Rater/RFI verify the address/lot number/permit via photo documentation?
SCORING:  "Satisfactory" when correct or "Unsatisfactory" when incorrect.</t>
    </r>
  </si>
  <si>
    <t>If home requires envelope leakage testing, Rater/RFI correctly sets up the home and blower door equipment for envelope leakage testing per ANSI/RESNET/ICC 380 and manufacturer instructions. If ridealong QA on-site with Rater/RFI, then verify this directly. If blind QA, then must be verified via photo documentation per MINHERS Chapter 9.
SCORING:  "Satisfactory" when correct or "Unsatisfactory" when incorrect.</t>
  </si>
  <si>
    <t>If home requires duct testing, Rater/RFI correctly sets up the home, duct system(s) and duct testing equipment for duct leakage testing per ANSI/RESNET/ICC 380 and manufacturer instructions. If ridealong QA on-site with Rater/RFI, then verify this directly. If blind QA, then must be verified via photo documentation per MINHERS Chapter 9
SCORING:  "Satisfactory" when correct or "Unsatisfactory" when incorrect.</t>
  </si>
  <si>
    <t>Sunspace entries can be verified against architectural plans and/or field photos. Confirm that the sunspace entries correspond with those identified by the Rater/RFI on site or plans. 
SCORING:  "Satisfactory" when correct or "Unsatisfactory" when incorrect.
GUIDANCE:
Satisfactory (ALL that apply):  Sunspace Roof Area, Exterior Wall Area, and Subgrade Wall Area within 10%. Sunspace Roof Insulation, Exterior Wall Insulation, and Subgrade Wall Insulation within 10%. Sunspace Common Wall Properties entries, Floor entries, and Sunspace Interior Mass Properties entries within 10%. Sunspace Window Properties entries and Skylight Properties entries within 10%.</t>
  </si>
  <si>
    <t>As applicable for ratings that will be modeled with REM/Rate or EnergyGauge, Rater/RFI correctly verifies and documents Sunspace properties. There are no Sunspaces in Ekotrope. Sunspace properties can be verified against architectural plans and/or field photos and/or manufacturer’s data provided by the builder or installer. 
SCORING:  "Satisfactory" when correct or "Unsatisfactory" when incorrect.
GUIDANCE:
Satisfactory (ALL that apply):  Sunspace Roof Area, Exterior Wall Area, and Subgrade Wall Area within 10%. Sunspace Roof Insulation, Exterior Wall Insulation, and Subgrade Wall Insulation within 10%. Sunspace Common Wall Properties, Floor Properties, and Sunspace Interior Mass Properties within 10%. Sunspace Window Properties and Skylight Properties within 10%.</t>
  </si>
  <si>
    <t>Sunspace entries can be verified against architectural plans and/or field photos. Confirm that the sunspace entries correspond with those identified by the Rater/RFI on site or plans. 
SCORING:  "Satisfactory" when correct or "Unsatisfactory" when incorrect.
GUIDANCE:
*Sunspace Floor Area, Roof Area, Exterior Walls/Windows Areas, Common Wall Areas - QAD value within 10% of Rater/RFI value
*Sunspace Floor Insulation, Roof Insulation, Exterior Walls/Doors Insulation, and Common Wall Insulation - QAD value within 10% of Rater/RFI value
*Windows SHGC or U-Value (this is per modeled wall) - QAD value within 0.04 or Rater/RFI value
*Space Conditions - Value in software corresponds with supporting docs or onsite verification
*Overhangs - QAD value within 0.5' of Rater/RFI value</t>
  </si>
  <si>
    <t>Submission:</t>
  </si>
  <si>
    <t>Grading:</t>
  </si>
  <si>
    <t>FieldFinal</t>
  </si>
  <si>
    <t>RESNET QA Review Checklist---Field Final QA</t>
  </si>
  <si>
    <t>RESNET QA Review Checklist---Field Pre-Drywall QA</t>
  </si>
  <si>
    <t>•The field evaluation shall be completed by a Qualified Assessor* either in-person or remotely following RESNET's remote QA protocols.
*Qualified Assessor is defined as a RESNET Quality Assurance Designee who has taken and passed RESNET's online training and completed the online HVAC assessor application.
•The form shall be filled out completely.  Score “N/A” for items that do not apply to the home or the current inspection stage.  For ALL items marked “N/A”, the Qualified Assessor shall confirm the Candidate’s understanding of the proper inspection protocol for that minimum rated feature through discussion/Q&amp;A. The Qualified Assessor shall provide description in the Comments column for that line item.
•Fill out the cells in column "D" using the guidance in column "C" to determine "Satisfactory" or "Unsatisfactory."
•The field evaluation shall include all the following field measurements:
o	Total Duct Leakage
o	Blower Fan Volumetric Airflow
o	Blower Fan Watt Draw
o	Refrigerant Charge
•Candidates are not required to demonstrate all measurement/equipment options for testing; though they must demonstrate a minimum of one method per test.
•Keep in mind that this is a test of the candidate; not the home.  The purpose of the graded field evaluation is for the candidate to successfully demonstrate their competency with the testing procedures as well as the interpretation of those measurements.  Even if prerequisites are not met for each step in that home, allow the candidate to continue through all the steps.
•Unless otherwise required by MINHERS, mentored evaluations are considered best practice prior to the Graded Field Evaluation.
•Field photos and completed forms shall be archived by the Rating Provider for a minimum of 3 years and made available to RESNET upon request.
•Grading Notes:
o	N/A items do not get added to the total 100%.
o	Pass/Fail Threshold is 75% (will show as FAIL until the 75% Pass/Fail Threshold is met; then will show as PASS)</t>
  </si>
  <si>
    <t>Checklist Item</t>
  </si>
  <si>
    <t>FILE</t>
  </si>
  <si>
    <t>Remote Redo Final Field</t>
  </si>
  <si>
    <t>Remote Initial Final Field</t>
  </si>
  <si>
    <t>Remote Pre-Drywall Field</t>
  </si>
  <si>
    <t>Blind Final Field</t>
  </si>
  <si>
    <t>Blind Pre-Drywall Field</t>
  </si>
  <si>
    <t>Ridealong Pre-Drywall Field</t>
  </si>
  <si>
    <t>Rater/RFI matches RTIN/RFIIN</t>
  </si>
  <si>
    <t>The Rater/RFI on the supporting documentation corresponds with the RTIN/RFIIN in the registry. 
SCORING:  "Satisfactory" when true or "Unsatisfactory" when untrue.</t>
  </si>
  <si>
    <t>SamplingQA</t>
  </si>
  <si>
    <t>Worst-Case Analysis was generated for each home plan in the sample set</t>
  </si>
  <si>
    <t>Ratings clearly labeled as "Sampling"</t>
  </si>
  <si>
    <t>HERS Index matches Worst-Case Analysis</t>
  </si>
  <si>
    <t>Sampling Controls and Sample Sets are documented and meet the requirements of Chapter 6</t>
  </si>
  <si>
    <t>All units in the sample set were eligible to be sampled within the sample set per the standards.</t>
  </si>
  <si>
    <t>Builder was qualified for sampling prior to sampling being used - qualification is thoroughly documented.</t>
  </si>
  <si>
    <t>Test and Inspection dates and results are documented</t>
  </si>
  <si>
    <t>Initial failures (if applicable), resulting additional tests/inspections of failed items, and eventual correction dates are documented.</t>
  </si>
  <si>
    <t>Additional failures (if applicable), resulting additional tests/inspections of failed items, and eventual correction dates are documented.</t>
  </si>
  <si>
    <t>Requalification of failed items follows Chapter 6 requirements..</t>
  </si>
  <si>
    <t>Root Cause Analysis report (if applicable) contains all items required by the standards.</t>
  </si>
  <si>
    <t>No units in a sample set received approved index numbers until any and all failures were corrected.</t>
  </si>
  <si>
    <t>The quality assurance data file(s) shall be reviewed to confirm that data collected in the field (i.e. sample controls) are equal to or better than the minimum rated feature threshold specification inputs for the worst-case energy simulation file for the home(s) that received sample controls for the sample set.</t>
  </si>
  <si>
    <t>Verify that any identified discrepancies are isolated and not replicated throughout the project.</t>
  </si>
  <si>
    <t>Version 6.0</t>
  </si>
  <si>
    <t>RESNET QA Review Checklist---Sampling QA</t>
  </si>
  <si>
    <t>Verify that a worst-case model exists for each home plan in the sampling set.  The model will be address specific, but any minimum rated features that are sampled must reflect the sampling controls/threshold values from the worst-case model rather than the as-found conditions.
SCORING:  "Satisfactory" when correct or "Unsatisfactory" when incorrect.
GUIDANCE:  Satisfactory = no discrepancies or missing data.</t>
  </si>
  <si>
    <t>The software model and any reports/labels reflect "sampled" as the rating type and display a sample set ID number.  The rating type for all ratings in a sample set is "sampled."  This is true even for the tested address and even if all minimum rated features were inspected on a given dwelling.
SCORING:  "Satisfactory" when correct or "Unsatisfactory" when incorrect.
GUIDANCE:  Satisfactory = no discrepancies or missing data.</t>
  </si>
  <si>
    <t>Ensure the HERS Index Score for each dwelling in the sample set matches the HERS Index Score for its applicable worst-case model.  Note that different model types may be grouped into the same sample set.  In that case, the HERS Index Score is not necessarily the same across all dwellings in the set.  Instead, this cross-check is to ensure that as-found conditions are not reflected in the model by mistake.  NOTE: While less common, it is allowable to sample only certain rated features.  In this case, the subset of rated features that are NOT being sampled are allowed to be updated in the model to reflect as-found conditions and the HERS Index Score is allowed to deviate from the worst-case model.  HOWEVER, if this is the case, file QA must be performed at the normal (10%) rate using the software-specific tab in addition to this SamplingQA tab.
SCORING:  "Satisfactory" when correct or "Unsatisfactory" when incorrect.
GUIDANCE:  Satisfactory = no discrepancies or missing data.</t>
  </si>
  <si>
    <t>The QAD shall collect and review documentation from the rater that clearly indicates sampling controls and the addresses that make up each sample set.  Verify that sampling controls were correctly applied per Chapter 6, and that the rater is correctly documenting sample sets.
SCORING:  "Satisfactory" when correct or "Unsatisfactory" when incorrect.
GUIDANCE:  Satisfactory = no discrepancies or missing data.</t>
  </si>
  <si>
    <t>Verify that all units within the sample set are at the same stage of construction within +/- 30 days according to documented construction schedule, within the same subdivision/community or metro area, same construction type, and same envelope systems.  In addition, verify that the rate of construction is valid for sampling.  At least one unit must be eligable for inspection during a 90 day period.
SCORING:  "Satisfactory" when correct or "Unsatisfactory" when incorrect.
GUIDANCE:  Satisfactory = no discrepancies or missing data.</t>
  </si>
  <si>
    <t>Verify that sampling controls passed on 7 consecutive units for the project to become eligible for sampling (or 3 consecutive units when starting a new subdivision/community for an existing sampling project).  NOTE: it is not necessary for ALL sampling controls to pass on each unit before becoming eligible for any sampling.  Instead, this can be addressed separately for each sampling control.  For example, if most controls pass on 7 consecutive dwelling units, but attic access cover fails on one of those, then sampling can proceed on the passed controls while attic access cover continues with 100% insepction until it too passes on 7 consecutive dwelling units.
SCORING:  "Satisfactory" when correct or "Unsatisfactory" when incorrect.
GUIDANCE:  Satisfactory = no discrepancies or missing data.</t>
  </si>
  <si>
    <t>The QAD shall collect and review documentation from the rater that clearly indicates test values and inspection dates for the tested unit(s) in the sample set.  In addition, the QAD shall verify that a complete set of sampling controls were performed on the sample set. It may be necessary for the rater to use more than one dwelling unit to cover the complete set of controls (e.g. top floor units lack foundation features to inspect, bottom floor units lack attic features) 
SCORING:  "Satisfactory" when correct or "Unsatisfactory" when incorrect.
GUIDANCE:  Satisfactory = no discrepancies or missing data.</t>
  </si>
  <si>
    <t>The QAD shall collect and review documentation from the rater that indicates initial failures (if applicable), additional inspections per Chapter 6, and dates that corrections were verified.
SCORING:  "Satisfactory" when correct or "Unsatisfactory" when incorrect.
GUIDANCE:  Satisfactory = no discrepancies or missing data.</t>
  </si>
  <si>
    <t>The QAD shall collect and review documentation from the rater that indicates additional failures (if applicable), additional inspections per Chapter 6, and dates that corrections were verified.
SCORING:  "Satisfactory" when correct or "Unsatisfactory" when incorrect.
GUIDANCE:  Satisfactory = no discrepancies or missing data.</t>
  </si>
  <si>
    <t>The QAD shall collect and review documentation from the rater that indicates requalification inspections for any failed items (if applicable), and that the item either successfully requalified or was removed from sampling.
SCORING:  "Satisfactory" when correct or "Unsatisfactory" when incorrect.
GUIDANCE:  Satisfactory = no discrepancies or missing data.</t>
  </si>
  <si>
    <t>The QAD shall collect and review documentation from the rater that indicates Root Cause Analysis (if applicable).  When used to address one or more sampling failures, the Root Cause Analysis must follow the procedures outlined in Chapter 6: written description of problem, written explanation of underlying cause, written description of the process to correct, written description of when and how the process will be carried out.
SCORING:  "Satisfactory" when correct or "Unsatisfactory" when incorrect.
GUIDANCE:  Satisfactory = no discrepancies or missing data.</t>
  </si>
  <si>
    <t>Verify that no addresses in the sample set received a HERS Index Score until any and all failures were corrected.
SCORING:  "Satisfactory" when correct or "Unsatisfactory" when incorrect.
GUIDANCE:  Satisfactory = no discrepancies or missing data.</t>
  </si>
  <si>
    <t>The QAD shall collect and review the quality assurance data file(s) from the rater including documentation for the tested dwelling(s) and verify that sampling controls are equal to or better than the minimum rated feature threshold specification inputs for the worst-case energy simulation file for the dwellings in that set.
SCORING:  "Satisfactory" when correct or "Unsatisfactory" when incorrect.
GUIDANCE:  Satisfactory = no discrepancies or missing data (including required PHOTOS).</t>
  </si>
  <si>
    <t>If a discrepancy in minimum rated features is identified that requires more stringent threshold specifications for a floor plan, the QAD shall review worst case projected rating energy simulation file for that plan and dwelling, or for the entire set of homes (as appropriate) subject to sampling.
SCORING:  "Satisfactory" when correct or "Unsatisfactory" when incorrect.
GUIDANCE:  Satisfactory = If additional review of worst-case simulation was required as described above, no additional discrepancies found in the additional review.</t>
  </si>
  <si>
    <t>For each duct system, confirm that square feet served, # of returns, associated heating/cooling equipment, locations, % areas, R-values and duct surface areas which are entered into the software correspond with plans and/or field data collected by the Rater/RFI for the actual condition of the rated home.
*Some duct locations are not visible at time of field QA. Verify that percentages seem reasonable for conditions found.
*Using rating software to estimate surface area is appropriate for most ducted systems. Any entered duct surface areas that deviate significantly from a software estimate (e.g. the small surface area of high-velocity ducts) should be documented in notes and/or photographs.
SCORING:
Satisfactory:  No errors in Duct System modeling
1:  one to two minor errors in Duct System modeling (listed below) (this is per modeled system)
2:  three to four minor errors (listed below) in Duct System modeling OR one to two major errors in Duct System modeling (this is per modeled system)
3:  five or more minor errors (listed below) OR three or more major errors in Duct System modeling (listed below) (this is per modeled system)
Minor Duct Systems Modeling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Modeling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</si>
  <si>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t>For each duct system, confirm that the system types, field test status, associated heating/cooling equipment, square feet served, # of returns, duct areas, duct insulation R-values, locations and % areas which are entered into the software correspond with plans and/or field data collected by the Rater/RFI for the actual condition of the rated home.
*Some duct locations are not visible at time of field QA. Verify that percentages seem reasonable for conditions found.
*Using rating software to estimate surface area is appropriate for most ducted systems. Any entered duct surface areas that deviate significantly from a software estimate (e.g. the small surface area of high-velocity ducts) should be documented in notes and/or photographs.
SCORING:
Satisfactory:  No errors in Duct System modeling
1:  one to two minor errors in Duct System modeling (listed below) (this is per modeled system)
2:  three to four minor errors (listed below) in Duct System modeling OR one to two major errors in Duct System modeling (this is per modeled system)
3:  five or more minor errors (listed below) OR three or more major errors in Duct System modeling (listed below) (this is per modeled system)
Minor Duct Systems Modeling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Modeling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</si>
  <si>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t>For each home rating, confirm that indoor water fixture types, hot water pipe lengths, pipe insulation, recirculation system and DWHR which are entered into the software correspond with plans and/or field data collected by the Rater/RFI for the actual condition of the rated home.
SCORING:  "Satisfactory" when correct or "Unsatisfactory" when incorrect.
GUIDANCE:
Fixture Type - Value in software corresponds with supporting docs or onsite verification
Hot Water Pipe Length - QAD value within 6' of Rater/RFI value
Pipe Insulation - Value in software corresponds with supporting docs or onsite verification
Recirculation system / DWHR - Value in software corresponds with supporting docs or onsite verification</t>
  </si>
  <si>
    <t>Ceiling Fan efficiency can be difficult to verify and document. If the Rater/RFI is using anything other than defaults, they should provide supporting documentation (such as manufacturer spec sheet or photo of model # that can be matched with ENERGY STAR published efficiencies).
SCORING:  "Satisfactory" when correct or "Unsatisfactory" when incorrect.
GUIDANCE:
*If modeled, confirm that the number of ceiling fans is at least #bdrms+1 AND CFM/watt average is within 15%. 
*If not modeled, confirm that there are either no ceiling fans or the number of ceiling fans is less than #bdrms+1.</t>
  </si>
  <si>
    <t>Elevations Verified</t>
  </si>
  <si>
    <t>8*</t>
  </si>
  <si>
    <t>13*</t>
  </si>
  <si>
    <r>
      <rPr>
        <u/>
        <sz val="12"/>
        <color theme="1"/>
        <rFont val="Calibri"/>
        <family val="2"/>
        <scheme val="minor"/>
      </rPr>
      <t>PHOTOS REQUIRED per MINHERS 904.3.2.4.3.1 (As of July 2021)</t>
    </r>
    <r>
      <rPr>
        <sz val="12"/>
        <color theme="1"/>
        <rFont val="Calibri"/>
        <family val="2"/>
        <scheme val="minor"/>
      </rPr>
      <t>. This line item is to verify whether an Inspection occurred. Does Rater/RFI verify the building’s front, back, right, and left elevations via photo documentation? This is for is for the QAD to verify on ridealong Field QA Reviews; this is not practical and will not be expected on blind Field QA Reviews.
SCORING:  "Satisfactory" when correct or "Unsatisfactory" when incorrect.</t>
    </r>
  </si>
  <si>
    <r>
      <rPr>
        <u/>
        <sz val="12"/>
        <color rgb="FF000000"/>
        <rFont val="Calibri"/>
        <family val="2"/>
        <scheme val="minor"/>
      </rPr>
      <t>PHOTO REQUIRED or additional documentation required of slab perimeter insulation per ANSI/RESNET/ICC 301-2019 APPENDIX B and MINHERS 904.3.2.4.3.1 (As of July 2021)</t>
    </r>
    <r>
      <rPr>
        <sz val="12"/>
        <color rgb="FF000000"/>
        <rFont val="Calibri"/>
        <family val="2"/>
        <scheme val="minor"/>
      </rPr>
      <t>. For each slab type, confirm that the area, perimeters, depth below grade, floor covering (and R-value), exposures, insulation type, grade and R-values which are entered into the software correspond with plans and/or field data collected by the Rater/RFI for the actual condition of the rated home.
*Slab Floors are handled differently in the modeling software based on their exposure and depth below-grade. Slab floors should be separately modeled as covered or exposed. The software provide guidance on how each exposure and location condition is to be handled.
SCORING:  "Satisfactory" when correct or "Unsatisfactory" when incorrect.
GUIDANCE:
*R-Value and Grading - Rater/RFI is within ANSI/RESNET/ICC 301-2019 Appendix A depth/void variance for insulation type and grade identified
*Slab Surface Area - QAD value within 10% of Rater/RFI value
*Depth/Perimeter Values - QAD value within 1' of Rater/RFI value
*Floor covering correct for each slab section
*Covering R-Value - Value in software corresponds with supporting docs or onsite verification
*Grade - Value in software corresponds with supporting docs or onsite verification
*Exposure - Value in software corresponds with supporting docs or onsite verification</t>
    </r>
  </si>
  <si>
    <r>
      <rPr>
        <u/>
        <sz val="12"/>
        <color rgb="FF000000"/>
        <rFont val="Calibri"/>
        <family val="2"/>
        <scheme val="minor"/>
      </rPr>
      <t>PHOTO REQUIRED or additional documentation required of slab perimeter insulation per ANSI/RESNET/ICC 301-2019 APPENDIX B and MINHERS 904.3.2.4.3.1 (As of July 2021)</t>
    </r>
    <r>
      <rPr>
        <sz val="12"/>
        <color rgb="FF000000"/>
        <rFont val="Calibri"/>
        <family val="2"/>
        <scheme val="minor"/>
      </rPr>
      <t>. For each slab type, confirm that the R-value, location, perimeter, slab insulation type and location, area and floor covering which are entered into the software correspond with plans and/or field data collected by the Rater/RFI for the actual condition of the rated home.
*Slab Floors are handled differently in the modeling software based on their exposure and depth below-grade. Slab floors should be separately modeled as covered or exposed. The software provide guidance on how each exposure and location condition is to be handled.
SCORING:  "Satisfactory" when correct or "Unsatisfactory" when incorrect.
GUIDANCE:
*R-Value - Within ANSI/RESNET/ICC 301-2019 Appendix A:  depth/void variance for insulation type and grade identified
*Space - Value in software corresponds with supporting docs or onsite verification
*Perimeter/Depth Values - QAD value within 1' of Rater/RFI value
*Slab Insulation Type and Location - Value in software corresponds with supporting docs or onsite verification
*Area - QAD value within 10% of Rater/RFI value
*Covering Fraction(s) - Value(s) in software corresponds with supporting docs or onsite verification</t>
    </r>
  </si>
  <si>
    <r>
      <rPr>
        <u/>
        <sz val="12"/>
        <color rgb="FF000000"/>
        <rFont val="Calibri"/>
        <family val="2"/>
        <scheme val="minor"/>
      </rPr>
      <t>PHOTO REQUIRED or additional documentation required of slab perimeter insulation per ANSI/RESNET/ICC 301-2019 APPENDIX B and MINHERS 904.3.2.4.3.1 (As of July 2021)</t>
    </r>
    <r>
      <rPr>
        <sz val="12"/>
        <color rgb="FF000000"/>
        <rFont val="Calibri"/>
        <family val="2"/>
        <scheme val="minor"/>
      </rPr>
      <t>. If applicable/visible, Rater/RFI verifies and documents the correct slab area, perimeters, depth below grade, floor covering (and R-value), exposures, insulation type, grade and R-values. Slab floors should be separately verified as covered or exposed.
SCORING:  "Satisfactory" when correct or "Unsatisfactory" when incorrect.
GUIDANCE:
* Slab(s) Surface Area - QAD value within 10% of Rater/RFI value
* Depth/Perimeter Values - QAD value within 1' of Rater/RFI value
* Floor covering correct for each slab section
* R-Value and Grading - Rater/RFI is within ANSI/RESNET/ICC 301-2019 Appendix A depth/void variance for insulation type and grade identified</t>
    </r>
  </si>
  <si>
    <r>
      <rPr>
        <u/>
        <sz val="12"/>
        <color rgb="FF000000"/>
        <rFont val="Calibri"/>
        <family val="2"/>
        <scheme val="minor"/>
      </rPr>
      <t>PHOTO REQUIRED or additional documentation required of slab perimeter insulation per ANSI/RESNET/ICC 301-2019 APPENDIX B and MINHERS 904.3.2.4.3.1 (As of July 2021)</t>
    </r>
    <r>
      <rPr>
        <sz val="12"/>
        <color rgb="FF000000"/>
        <rFont val="Calibri"/>
        <family val="2"/>
        <scheme val="minor"/>
      </rPr>
      <t>. Slab insulation type, R-Value, thickness, depth or width, and grade have been verified and documented for perimeter insulation and under-slab insulation. Document whether or not the perimeter insulation extends to the top of the slab.</t>
    </r>
  </si>
  <si>
    <r>
      <rPr>
        <u/>
        <sz val="12"/>
        <color rgb="FF000000"/>
        <rFont val="Calibri"/>
        <family val="2"/>
        <scheme val="minor"/>
      </rPr>
      <t>PHOTO REQUIRED or additional documentation required of foundation wall insulation per ANSI/RESNET/ICC 301-2019 APPENDIX B and MINHERS 904.3.2.4.3.1 (As of July 2021</t>
    </r>
    <r>
      <rPr>
        <sz val="12"/>
        <color rgb="FF000000"/>
        <rFont val="Calibri"/>
        <family val="2"/>
        <scheme val="minor"/>
      </rPr>
      <t>). For all foundation walls, confirm that the foundation wall types, thicknesses &amp; studs; insulation R-values, grades &amp; dimensions; lengths &amp; heights; heights above &amp; depths below grade; and locations which are entered into the software correspond with plans and/or field data collected by the Rater/RFI for the actual condition of the rated home.
*Be sure that where multiple foundation wall types exist, they are handled separately, including where their “location” with respect to conditioned areas of the home may vary between wall types and within the same wall type.
SCORING:  "Satisfactory" when correct or "Unsatisfactory" when incorrect. 
GUIDANCE:
*R-Value and Grading - Within ANSI/RESNET/ICC 301-2019 Appendix A:  depth/void variance for insulation type and grade identified
*Height/Depth Values - QAD value within 1' of Rater/RFI value
*Exterior Perimeter - QAD value within 5% of Rater/RFI value
*Enclosure - Value in software corresponds with supporting docs or onsite verification
*Exposure - Value in software corresponds with supporting docs or onsite verification</t>
    </r>
  </si>
  <si>
    <r>
      <rPr>
        <u/>
        <sz val="12"/>
        <color rgb="FF000000"/>
        <rFont val="Calibri"/>
        <family val="2"/>
        <scheme val="minor"/>
      </rPr>
      <t>PHOTO REQUIRED or additional documentation required of foundation wall insulation per ANSI/RESNET/ICC 301-2019 APPENDIX B and MINHERS 904.3.2.4.3.1 (As of July 2021)</t>
    </r>
    <r>
      <rPr>
        <sz val="12"/>
        <color rgb="FF000000"/>
        <rFont val="Calibri"/>
        <family val="2"/>
        <scheme val="minor"/>
      </rPr>
      <t>. For all foundation walls, confirm that the locations, orientations, types, areas, insulation R-values, insulation grades, framing fractions and exterior characteristics which are entered into the software correspond with plans and/or field data collected by the Rater/RFI for the actual condition of the rated home.
*Be sure that where multiple foundation wall types exist, they are handled separately, including where their “location” with respect to conditioned areas of the home may vary between wall types and within the same wall type.
SCORING:  "Satisfactory" when correct or "Unsatisfactory" when incorrect. 
GUIDANCE:
*Current Wall Location - Value in software corresponds with supporting docs or onsite verification
*Current Wall Orientation - Value in software corresponds with supporting docs or onsite verification
*Current Wall Type - Value in software corresponds with supporting docs or onsite verification
*Current Wall Area - QAD value within 10% of Rater/RFI value
*R-Value and Grading - Within ANSI/RESNET/ICC 301-2019 Appendix A:  depth/void variance for insulation type and grade identified
*Framing Fractions - Value in software corresponds with supporting docs or onsite verification
*Exterior Characteristics - QAD values within 5% of Rater/RFI values</t>
    </r>
  </si>
  <si>
    <r>
      <rPr>
        <u/>
        <sz val="12"/>
        <color rgb="FF000000"/>
        <rFont val="Calibri"/>
        <family val="2"/>
        <scheme val="minor"/>
      </rPr>
      <t>PHOTO REQUIRED or additional documentation required of foundation wall insulation per ANSI/RESNET/ICC 301-2019 APPENDIX B and MINHERS 904.3.2.4.3.1 (As of July 2021)</t>
    </r>
    <r>
      <rPr>
        <sz val="12"/>
        <color rgb="FF000000"/>
        <rFont val="Calibri"/>
        <family val="2"/>
        <scheme val="minor"/>
      </rPr>
      <t>. If applicable/visible, Rater/RFI verifies and documents the correct foundation wall types, thicknesses &amp; studs, lengths &amp; heights, heights above &amp; depths below grade, locations, and if visible, insulation R-values, grades &amp; dimensions.
* Be sure that where multiple foundation wall types exist, they are handled separately, including where their “location” with respect to conditioned areas of the home may vary between wall types and within the same wall type.
SCORING:  "Satisfactory" when correct or "Unsatisfactory" when incorrect. 
GUIDANCE:
* R-Value and Grading - Rater/RFI is within ANSI/RESNET/ICC 301-2019 Appendix A depth/void variance for insulation type and grade identified
* Height/Depth Values - QAD value within 1' of Rater/RFI value
* Exterior Perimeter - QAD value within 5% of Rater/RFI value</t>
    </r>
  </si>
  <si>
    <r>
      <rPr>
        <u/>
        <sz val="12"/>
        <color rgb="FF000000"/>
        <rFont val="Calibri"/>
        <family val="2"/>
        <scheme val="minor"/>
      </rPr>
      <t>PHOTO REQUIRED or additional documentation required of foundation wall insulation per ANSI/RESNET/ICC 301-2019 APPENDIX B and MINHERS 904.3.2.4.3.1 (As of July 2021)</t>
    </r>
    <r>
      <rPr>
        <sz val="12"/>
        <color rgb="FF000000"/>
        <rFont val="Calibri"/>
        <family val="2"/>
        <scheme val="minor"/>
      </rPr>
      <t>. Per Appendix A, depth/void variance for insulation type, grade agreement and correct insulation type documented: OK; insulation type wrong: 2; grade wrong: 2; larger variance (more than one grade discrepancy, multiple items wrong, etc.): 3</t>
    </r>
  </si>
  <si>
    <r>
      <rPr>
        <u/>
        <sz val="12"/>
        <color rgb="FF000000"/>
        <rFont val="Calibri"/>
        <family val="2"/>
        <scheme val="minor"/>
      </rPr>
      <t>PHOTO REQUIRED of above grade wall insulation per ANSI/RESNET/ICC 301-2019 APPENDIX B and MINHERS 904.3.2.4.3.1 (As of July 2021</t>
    </r>
    <r>
      <rPr>
        <sz val="12"/>
        <color rgb="FF000000"/>
        <rFont val="Calibri"/>
        <family val="2"/>
        <scheme val="minor"/>
      </rPr>
      <t>). Per Appendix A, depth/void variance for insulation type, grade agreement and correct insulation type documented: OK; insulation type wrong: 2; grade wrong: 2; larger variance (more than one grade discrepancy, multiple items wrong, etc.): 3</t>
    </r>
  </si>
  <si>
    <r>
      <rPr>
        <u/>
        <sz val="12"/>
        <color rgb="FF000000"/>
        <rFont val="Calibri"/>
        <family val="2"/>
        <scheme val="minor"/>
      </rPr>
      <t>PHOTO REQUIRED of above grade wall insulation per ANSI/RESNET/ICC 301-2019 APPENDIX B and MINHERS 904.3.2.4.3.1 (As of July 2021)</t>
    </r>
    <r>
      <rPr>
        <sz val="12"/>
        <color rgb="FF000000"/>
        <rFont val="Calibri"/>
        <family val="2"/>
        <scheme val="minor"/>
      </rPr>
      <t>. Per Appendix A, depth/void variance for insulation type, grade agreement and correct insulation type documented: OK; insulation type wrong: 2; grade wrong: 2; larger variance (more than one grade discrepancy, multiple items wrong, etc.): 3</t>
    </r>
  </si>
  <si>
    <r>
      <t>PHOTO REQUIRED of ceiling/roof insulation per ANSI/RESNET/ICC 301-2019 APPENDIX B and MINHERS 904.3.2.4.3.1 (As of July 2021).</t>
    </r>
    <r>
      <rPr>
        <sz val="12"/>
        <color rgb="FF000000"/>
        <rFont val="Calibri"/>
        <family val="2"/>
        <scheme val="minor"/>
      </rPr>
      <t xml:space="preserve"> For all ceiling entries, confirm that ceiling (flat, vaulted/sloped, and/or encapsulated) types, locations, insulation types, R-values, insulation thicknesses, insulation grades, framing spacings and dimensions, gypsum thicknesses, framing factors, ceiling areas and attic exterior areas which are entered into the software correspond with plans and/or field data collected by the Rater/RFI for the actual condition of the rated home.
SCORING:
Satisfactory:  No minor or major errors in ceiling modeling
1:  one to two minor errors in ceiling modeling (listed below)
2:  NO PHOTO OR three to four minor errors (listed below) in ceiling modeling OR one to two major errors in ceiling modeling
3:  five or more minor errors (listed below) OR three or more major errors in ceiling modeling (listed below)
Minor Ceiling Modeling Errors:
* Surface Area of each modeled ceiling off by 2% to 5%
* Incorrect Insulation type modeled 
* Insulation R-Value of each modeled ceiling off by 5% to 10%
* Insulation thickness of each modeled ceiling off by 0.5 to 1.0 inch
* Incorrect Insulation R-values above horizontal attic access or adjacent to vertical attic access modeled
* Incorrect Insulation R-values under attic platforms modeled
* Incorrect Gypsum thickness modeled
Major Ceiling Modeling Errors:
* Incorrect Insulation Grade value modeled (based on ANSI/RESNET/ICC 301-2019 Appendix A depth/void variance for insulation type and grade)
* Incorrect stud depth, spacing, or framing fraction modeled
* Surface Area of each modeled ceiling off by greater than 5%
* Insulation R-Value of each modeled ceiling off by greater than 10%
* Insulation thickness of each modeled ceiling off by greater than 1.0 inch
* Ceiling assembly incorrectly modeled or modeled out of order
* Incorrect Ceiling Type modeled</t>
    </r>
  </si>
  <si>
    <r>
      <rPr>
        <u/>
        <sz val="12"/>
        <color rgb="FF000000"/>
        <rFont val="Calibri"/>
        <family val="2"/>
        <scheme val="minor"/>
      </rPr>
      <t>PHOTO REQUIRED of ceiling/roof insulation per ANSI/RESNET/ICC 301-2019 APPENDIX B and MINHERS 904.3.2.4.3.1 (As of July 2021).</t>
    </r>
    <r>
      <rPr>
        <sz val="12"/>
        <color rgb="FF000000"/>
        <rFont val="Calibri"/>
        <family val="2"/>
        <scheme val="minor"/>
      </rPr>
      <t xml:space="preserve"> For all ceiling entries, confirm that ceiling (flat, vaulted/sloped, and/or encapsulated) types, locations, insulation types, R-values, insulation thicknesses, insulation grades, framing spacings and dimensions, gypsum thicknesses, framing factors, ceiling areas and attic exterior areas which are entered into the software correspond with plans and/or field data collected by the Rater/RFI for the actual condition of the rated home.
SCORING:
Satisfactory:  No minor or major errors in ceiling modeling
1:  one to two minor errors in ceiling modeling (listed below)
2:  NO PHOTO OR three to four minor errors (listed below) in ceiling modeling OR one to two major errors in ceiling modeling
3:  five or more minor errors (listed below) OR three or more major errors in ceiling modeling (listed below)
Minor Ceiling Modeling Errors:
* Surface Area of each modeled ceiling off by 2% to 5%
* Incorrect Insulation type modeled 
* Insulation R-Value of each modeled ceiling off by 5% to 10%
* Insulation thickness of each modeled ceiling off by 0.5 to 1.0 inch
* Incorrect Insulation R-values above horizontal attic access or adjacent to vertical attic access modeled
* Incorrect Insulation R-values under attic platforms modeled
* Incorrect Gypsum thickness modeled
Major Ceiling Modeling Errors:
* Incorrect Insulation Grade value modeled (based on ANSI/RESNET/ICC 301-2019 Appendix A depth/void variance for insulation type and grade)
* Incorrect stud depth, spacing, or framing fraction modeled
* Surface Area of each modeled ceiling off by greater than 5%
* Insulation R-Value of each modeled ceiling off by greater than 10%
* Insulation thickness of each modeled ceiling off by greater than 1.0 inch
* Ceiling assembly incorrectly modeled or modeled out of order
* Incorrect Ceiling Type modeled</t>
    </r>
  </si>
  <si>
    <r>
      <t>PHOTO REQUIRED of ceiling/roof insulation per ANSI/RESNET/ICC 301-2019 APPENDIX B and MINHERS 904.3.2.4.3.1 (As of July 2021).</t>
    </r>
    <r>
      <rPr>
        <sz val="12"/>
        <color rgb="FF000000"/>
        <rFont val="Calibri"/>
        <family val="2"/>
        <scheme val="minor"/>
      </rPr>
      <t xml:space="preserve"> For all ceiling entries, confirm that ceiling (flat, cathedral/sloped, and/or encapsulated) types, insulation grades and types, locations, ceiling net areas, R-values and framing fractions which are entered into the software correspond with plans and/or field data collected by the Rater/RFI for the actual condition of the rated home.
SCORING:
Satisfactory:  No minor or major errors in ceiling modeling
1:  one to two minor errors in ceiling modeling (listed below)
2:  NO PHOTO OR three to four minor errors (listed below) in ceiling modeling OR one to two major errors in ceiling modeling
3:  five or more minor errors (listed below) OR three or more major errors in ceiling modeling (listed below)
Minor Ceiling Modeling Errors:
* Net Area of each modeled ceiling off by 2% to 5%
* Incorrect Insulation type modeled 
* Insulation R-Value of each modeled ceiling off by 5% to 10%
* Insulation thickness of each modeled ceiling off by 0.5 to 1.0 inch
* Incorrect Insulation R-values above horizontal attic access or adjacent to vertical attic access modeled
* Incorrect Insulation R-values under attic platforms modeled
* Incorrect Gypsum thickness modeled
Major Ceiling Modeling Errors:
* Incorrect Ceiling Type modeled
* Incorrect Insulation Grade value modeled (based on ANSI/RESNET/ICC 301-2019 Appendix A depth/void variance for insulation type and grade)
* Ceiling Space Name incorrectly modeled
* Framing Fraction or Trusses type incorrectly modeled
* Net Area of each modeled ceiling off by greater than 5%
* Insulation R-Value of each modeled ceiling off by greater than 10%
* Insulation thickness of each modeled ceiling off by greater than 1.0 inch</t>
    </r>
  </si>
  <si>
    <r>
      <t>PHOTO REQUIRED of ceiling/roof insulation per ANSI/RESNET/ICC 301-2019 APPENDIX B and MINHERS 904.3.2.4.3.1 (As of July 2021).</t>
    </r>
    <r>
      <rPr>
        <sz val="12"/>
        <color rgb="FF000000"/>
        <rFont val="Calibri"/>
        <family val="2"/>
        <scheme val="minor"/>
      </rPr>
      <t xml:space="preserve"> For all ceiling entries, Rater/RFI verifies and documents the correct ceiling (flat, vaulted/sloped, and/or encapsulated) types, locations, insulation types, R-values, insulation thicknesses, insulation grades, framing spacings and dimensions, gypsum thicknesses, framing factors, ceiling areas and attic exterior areas.
SCORING:
Satisfactory:  No minor or major errors in ceiling verification
1:  one to two minor errors in ceiling verification (listed below)
2:  three to four minor errors (listed below) OR one to two major errors in ceiling verification
3:  NO PHOTO OR five or more minor errors (listed below) OR three or more major errors in ceiling verification (listed below)
Minor Ceiling Verification Errors:
* Surface Area of each verified ceiling off by 2% to 5%
* Incorrect Insulation type verified 
* Insulation R-Value of each verified ceiling off by 5% to 10%
* Insulation thickness of each verified ceiling off by 0.5 to 1.0 inch
* Incorrect Insulation R-values above horizontal attic access or adjacent to vertical attic access verified
* Incorrect Insulation R-values under attic platforms verified
* Incorrect Gypsum thickness verified
Major Ceiling Verification Errors:
* Incorrect stud depth, spacing, or framing fraction verified
* Surface Area of each verified ceiling off by greater than 5%
* Insulation R-Value of each verified ceiling off by greater than 10%
* Insulation thickness of each verified ceiling off by greater than 1.0 inch
* Incorrect Insulation Grade value verified (based on ANSI/RESNET/ICC 301-2019 Appendix A depth/void variance for insulation type and grade)
* Ceiling assembly incorrectly verified or verified out of order
* Incorrect Ceiling Type verified</t>
    </r>
  </si>
  <si>
    <r>
      <rPr>
        <u/>
        <sz val="12"/>
        <color rgb="FF000000"/>
        <rFont val="Calibri"/>
        <family val="2"/>
        <scheme val="minor"/>
      </rPr>
      <t>If installed at Pre-Drywall, PHOTO REQUIRED of ceiling/roof insulation per ANSI/RESNET/ICC 301-2019 APPENDIX B and MINHERS 904.3.2.4.3.1 (As of July 2021)</t>
    </r>
    <r>
      <rPr>
        <sz val="12"/>
        <color rgb="FF000000"/>
        <rFont val="Calibri"/>
        <family val="2"/>
        <scheme val="minor"/>
      </rPr>
      <t>. Per Appendix A, depth/void variance for insulation type, grade agreement and correct insulation type documented: OK; insulation type wrong: 2; grade wrong: 2; larger variance (more than one grade discrepancy, multiple items wrong, etc.): 3</t>
    </r>
  </si>
  <si>
    <r>
      <rPr>
        <u/>
        <sz val="12"/>
        <color rgb="FF000000"/>
        <rFont val="Calibri"/>
        <family val="2"/>
        <scheme val="minor"/>
      </rPr>
      <t>PHOTO REQUIRED of ceiling/roof insulation per ANSI/RESNET/ICC 301-2019 APPENDIX B and MINHERS 904.3.2.4.3.1 (As of July 2021)</t>
    </r>
    <r>
      <rPr>
        <sz val="12"/>
        <color rgb="FF000000"/>
        <rFont val="Calibri"/>
        <family val="2"/>
        <scheme val="minor"/>
      </rPr>
      <t>. Per Appendix A, depth/void variance for insulation type, grade agreement and correct insulation type documented: OK; insulation type wrong: 2; grade wrong: 2; larger variance (more than one grade discrepancy, multiple items wrong, etc.): 3</t>
    </r>
  </si>
  <si>
    <r>
      <rPr>
        <u/>
        <sz val="12"/>
        <color rgb="FF000000"/>
        <rFont val="Calibri"/>
        <family val="2"/>
        <scheme val="minor"/>
      </rPr>
      <t>If installed at Pre-Drywall, PHOTO REQUIRED of ceiling/roof insulation per ANSI/RESNET/ICC 301-2019 APPENDIX B and MINHERS 904.3.2.4.3.1 (As of July 2021</t>
    </r>
    <r>
      <rPr>
        <sz val="12"/>
        <color rgb="FF000000"/>
        <rFont val="Calibri"/>
        <family val="2"/>
        <scheme val="minor"/>
      </rPr>
      <t>). Per Appendix A, depth/void variance for insulation type, grade agreement and correct insulation type documented: OK; insulation type wrong: 2; grade wrong: 2; larger variance (more than one grade discrepancy, multiple items wrong, etc.): 3</t>
    </r>
  </si>
  <si>
    <r>
      <t>PHOTO REQUIRED of Heating System nameplate/model number and controls per MINHERS 904.3.2.4.3.1 (As of July 2021)</t>
    </r>
    <r>
      <rPr>
        <sz val="12"/>
        <color rgb="FF000000"/>
        <rFont val="Calibri"/>
        <family val="2"/>
        <scheme val="minor"/>
      </rPr>
      <t>. For space heating systems, confirm that system types, fuel types, locations, performance adjustments, number of units, and setpoint temperatures which are entered into the software are substantiated by plans and/or field data collected by the Rater/RFI for the actual condition of the rated home. Also confirm that output capacities, efficiencies, cooling sensible heat fractions, heating auxiliary electric use, heat pump fan power and heat pump energy which are entered into the software match what is shown on AHRI certificates or OEM data.
* Air Handlers are part of the duct system. For software that does not otherwise capture heating/cooling equipment location, make sure air handler locations are captured in the duct location entries.
* Heating fuels are described in equipment definitions, and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heating system modeling
1:  one to two minor errors in heating modeling (listed below) (this is per modeled system)
2:  NO PHOTO OR three to four minor errors (listed below) in heating modeling OR one to two major errors in heating modeling (this is per modeled system)
3:  five or more minor errors (listed below) OR three or more major errors in heating modeling (listed below) (this is per modeled system) of either heating, cooling or hot water heating system
Minor Heating Modeling Errors:
* Modeled AFUE or HSPF value off by 1% to 2% from AHRI Certificate or supporting docs. Modeled COP value off by 5% to 10% from AHRI Certificate or supporting docs.
* Modeled output capacity off by 2 kBtu/h to 5 kBtu/h from AHRI Certificate or supporting docs
* Modeled EAE off by 10 kWh to 25 kWh from AHRI Certificate or supporting docs
* Incorrect fan motor type modeled
* % Heating Load Served off by 2% to 5%
* Incorrect location identified for Heating System
Major Heating Modeling Errors:
* Incorrect equipment type identified
* Incorrect fuel type identified
* Modeled AFUE or HSPF value off by greater than 2% from AHRI Certificate or supporting docs. Modeled COP value off by greater than 10% from AHRI Certificate or supporting docs.
* Modeled output capacity off by greater than 5 kBtu/h from AHRI Certificate or supporting docs
* Modeled EAE off by greater than 25 kWh from AHRI Certificate or supporting docs
* % Heating Load Served off by greater than 5%</t>
    </r>
  </si>
  <si>
    <r>
      <rPr>
        <u/>
        <sz val="12"/>
        <color rgb="FF000000"/>
        <rFont val="Calibri"/>
        <family val="2"/>
        <scheme val="minor"/>
      </rPr>
      <t>PHOTO REQUIRED of Heating System nameplate/model number and controls per MINHERS 904.3.2.4.3.1 (As of July 2021)</t>
    </r>
    <r>
      <rPr>
        <sz val="12"/>
        <color rgb="FF000000"/>
        <rFont val="Calibri"/>
        <family val="2"/>
        <scheme val="minor"/>
      </rPr>
      <t>. For space heating systems, confirm that system types, fuel types, locations, performance adjustments, number of units, and setpoint temperatures which are entered into the software are substantiated by plans and/or field data collected by the Rater/RFI for the actual condition of the rated home. Also confirm that output capacities, efficiencies, cooling sensible heat fractions, heating auxiliary electric use, heat pump fan power and heat pump energy which are entered into the software match what is shown on AHRI certificates or OEM data.
* Air Handlers are part of the duct system. For software that does not otherwise capture heating/cooling equipment location, make sure air handler locations are captured in the duct location entries.
* Heating fuels are described in equipment definitions, and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heating system modeling
1:  one to two minor errors in heating modeling (listed below) (this is per modeled system)
2:   NO PHOTO OR three to four minor errors (listed below) in heating modeling OR one to two major errors in heating modeling (this is per modeled system)
3:  five or more minor errors (listed below) OR three or more major errors in heating modeling (listed below) (this is per modeled system) of either heating, cooling or hot water heating system
Minor Heating Modeling Errors:
* Modeled AFUE or HSPF value off by 1% to 2% from AHRI Certificate or supporting docs. Modeled COP value off by 5% to 10% from AHRI Certificate or supporting docs.
* Modeled output capacity off by 2 kBtu/h to 5 kBtu/h from AHRI Certificate or supporting docs
* Modeled EAE off by 10 kWh to 25 kWh from AHRI Certificate or supporting docs
* Incorrect fan motor type modeled
* % Heating Load Served off by 2% to 5%
* Incorrect location identified for Heating System
Major Heating Modeling Errors:
* Incorrect equipment type identified
* Incorrect fuel type identified
* Modeled AFUE or HSPF value off by greater than 2% from AHRI Certificate or supporting docs. Modeled COP value off by greater than 10% from AHRI Certificate or supporting docs.
* Modeled output capacity off by greater than 5 kBtu/h from AHRI Certificate or supporting docs
* Modeled EAE off by greater than 25 kWh from AHRI Certificate or supporting docs
* % Heating Load Served off by greater than 5%</t>
    </r>
  </si>
  <si>
    <r>
      <t>PHOTO REQUIRED of Heating System nameplate/model number and controls per MINHERS 904.3.2.4.3.1 (As of July 2021).</t>
    </r>
    <r>
      <rPr>
        <sz val="12"/>
        <color rgb="FF000000"/>
        <rFont val="Calibri"/>
        <family val="2"/>
        <scheme val="minor"/>
      </rPr>
      <t xml:space="preserve"> For space heating systems, confirm that system types and subtypes, number of units, and blocks/spaces which are entered into the software correspond with plans and/or field data collected by the Rater/RFI for the actual condition of the rated home. For space heating systems, confirm that efficiencies and output capacities which are entered into the software correspond with what is shown on AHRI certificates or OEM data.
* Air Handlers are part of the duct system. For software that does not otherwise capture heating/cooling equipment location, make sure air handler locations are captured in the duct location entries.
* Heating fuels are described in equipment definitions, and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heating system modeling
1:  one to two minor errors in heating modeling (listed below) (this is per modeled system)
2:  NO PHOTO OR three to four minor errors (listed below) in heating modeling OR one to two major errors in heating modeling (this is per modeled system)
3:  five or more minor errors (listed below) OR three or more major errors in heating modeling (listed below) (this is per modeled system) of either heating, cooling or hot water heating system
Minor Heating Modeling Errors:
* Modeled AFUE or HSPF value off by 1% to 2% from AHRI Certificate or supporting docs. Modeled COP value off by 5% to 10% from AHRI Certificate or supporting docs.
* Modeled output capacity off by 2 kBtu/h to 5 kBtu/h from AHRI Certificate or supporting docs
* Incorrect location identified for Heating System
Major Heating Modeling Errors:
* Incorrect equipment type identified
* Incorrect equipment subtype identified
* Modeled AFUE or HSPF value off by greater than 2% from AHRI Certificate or supporting docs. Modeled COP value off by greater than 10% from AHRI Certificate or supporting docs
* Modeled output capacity off by greater than 5 kBtu/h from AHRI Certificate or supporting docs
* Incorrect Blocks/Spaces identified</t>
    </r>
  </si>
  <si>
    <r>
      <t>PHOTO REQUIRED of Cooling System (Coil and Condenser) nameplate/model number and controls per MINHERS 904.3.2.4.3.1 (As of July 2021)</t>
    </r>
    <r>
      <rPr>
        <sz val="12"/>
        <color rgb="FF000000"/>
        <rFont val="Calibri"/>
        <family val="2"/>
        <scheme val="minor"/>
      </rPr>
      <t>. For space cooling systems, confirm that system types, fuel types, locations, performance adjustments, number of units, and setpoint temperatures which are entered into the software are substantiated by plans and/or field data collected by the Rater/RFI for the actual condition of the rated home. Also confirm that output capacities, efficiencies, cooling sensible heat fractions, heat pump fan power and heat pump energy which are entered into the software correspond with what is shown on AHRI certificates or OEM data.
 *Air Handlers are part of the duct system. For software that does not otherwise capture heating/cooling equipment location, make sure air handler locations are captured in the duct location entries.
 *Cooling fuels are described in equipment definitions, and should match the fuels/rates defined for the building as a whole.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cooling system modeling
1:  one to two minor errors in cooling modeling (listed below) (this is per modeled system)
2:  NO PHOTO OR three to four minor errors (listed below) in cooling modeling OR one to two major errors in cooling modeling (this is per modeled system)
3:  five or more minor errors (listed below) OR three or more major errors in cooling modeling (listed below) (this is per modeled system) of either heating, cooling or hot water heating system
Minor Cooling Modeling Errors:
* Modeled SEER/EER value off by 0.5 to 1.0 from AHRI Certificate or supporting docs
* Modeled output capacity off by 2 kBtu/h to 5 kBtu/h from AHRI Certificate or supporting docs
* Incorrect fan motor type modeled
* % Cooling Load Served off by 2% to 5%
* Incorrect location identified for Cooling System
Major Cooling Modeling Errors:
* Incorrect equipment type identified
* Incorrect fuel type identified
* Modeled SEER/EER value off by greater than 1.0 from AHRI Certificate or supporting docs
* Modeled output capacity off by greater than 5 kBtu/h from AHRI Certificate or supporting docs
* % Cooling Load Served off by greater than 5%</t>
    </r>
  </si>
  <si>
    <r>
      <rPr>
        <u/>
        <sz val="12"/>
        <color rgb="FF000000"/>
        <rFont val="Calibri"/>
        <family val="2"/>
        <scheme val="minor"/>
      </rPr>
      <t>PHOTO REQUIRED of Cooling System (Coil and Condenser) nameplate/model number and controls per MINHERS 904.3.2.4.3.1 (As of July 2021).</t>
    </r>
    <r>
      <rPr>
        <sz val="12"/>
        <color rgb="FF000000"/>
        <rFont val="Calibri"/>
        <family val="2"/>
        <scheme val="minor"/>
      </rPr>
      <t xml:space="preserve"> For space cooling systems, confirm that system types, fuel types, locations, performance adjustments, number of units, and setpoint temperatures which are entered into the software are substantiated by plans and/or field data collected by the Rater/RFI for the actual condition of the rated home. Also confirm that output capacities, efficiencies, cooling sensible heat fractions, heat pump fan power and heat pump energy which are entered into the software correspond with what is shown on AHRI certificates or OEM data.
 *Air Handlers are part of the duct system. For software that does not otherwise capture heating/cooling equipment location, make sure air handler locations are captured in the duct location entries.
 *Cooling fuels are described in equipment definitions, and should match the fuels/rates defined for the building as a whole.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cooling system modeling
1:  one to two minor errors in cooling modeling (listed below) (this is per modeled system)
2:  NO PHOTO OR three to four minor errors (listed below) in cooling modeling OR one to two major errors in cooling modeling (this is per modeled system)
3:  five or more minor errors (listed below) OR three or more major errors in cooling modeling (listed below) (this is per modeled system) of either heating, cooling or hot water heating system
Minor Cooling Modeling Errors:
* Modeled SEER/EER value off by 0.5 to 1.0 from AHRI Certificate or supporting docs
* Modeled output capacity off by 2 kBtu/h to 5 kBtu/h from AHRI Certificate or supporting docs
* Incorrect fan motor type modeled
* % Cooling Load Served off by 2% to 5%
* Incorrect location identified for Cooling System
Major Cooling Modeling Errors:
* Incorrect equipment type identified
* Incorrect fuel type identified
* Modeled SEER/EER value off by greater than 1.0 from AHRI Certificate or supporting docs
* Modeled output capacity off by greater than 5 kBtu/h from AHRI Certificate or supporting docs
* % Cooling Load Served off by greater than 5%</t>
    </r>
  </si>
  <si>
    <r>
      <t xml:space="preserve">PHOTO REQUIRED of Cooling System (Coil and Condenser) nameplate/model number and controls per MINHERS 904.3.2.4.3.1 (As of July 2021). </t>
    </r>
    <r>
      <rPr>
        <sz val="12"/>
        <color rgb="FF000000"/>
        <rFont val="Calibri"/>
        <family val="2"/>
        <scheme val="minor"/>
      </rPr>
      <t>For space cooling systems, confirm that system types and subtypes, number of units, blocks/spaces and cooling attributes which are entered into the software correspond with plans and/or field data collected by the Rater/RFI for the actual condition of the rated home. Also confirm that cooling sensible heat ratios, efficiencies, output capacities and coil air flows which are entered into the software correspond with what is shown on AHRI certificates or OEM data.
 *Air Handlers are part of the duct system. For software that does not otherwise capture heating/cooling equipment location, make sure air handler locations are captured in the duct location entries.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confirm that well type, number of wells, well depth and loop flow which are entered into the software correspond with the plans for projected ratings, and/or correspond with site data collected by the Rater/RFI in the field for the actual condition of the house being rated.
SCORING:
Satisfactory:  No errors in cooling system modeling
1:  one to two minor errors in cooling modeling (listed below) (this is per modeled system)
2:  NO PHOTO OR three to four minor errors (listed below) in cooling modeling OR one to two major errors in cooling modeling (this is per modeled system)
3:  five or more minor errors (listed below) OR three or more major errors in cooling modeling (listed below) (this is per modeled system) of either heating, cooling or hot water heating system
Minor Cooling Modeling Errors:
* Modeled SEER/EER value off by 0.5 to 1.0 from AHRI Certificate or supporting docs
* Modeled output capacity off by 2 kBtu/h to 5 kBtu/h from AHRI Certificate or supporting docs
* Incorrect location identified for Cooling System
Major Cooling Modeling Errors:
* Incorrect equipment type identified
* Incorrect equipment subtype identified
* Modeled SEER/EER value off by greater than 1.0 from AHRI Certificate or supporting docs
* Modeled output capacity off by greater than 5 kBtu/h from AHRI Certificate or supporting docs
* Incorrect Blocks/Spaces identified</t>
    </r>
  </si>
  <si>
    <r>
      <t>PHOTO REQUIRED of Water Heating System nameplate/model number and controls per MINHERS 904.3.2.4.3.1 (As of July 2021).</t>
    </r>
    <r>
      <rPr>
        <sz val="12"/>
        <color rgb="FF000000"/>
        <rFont val="Calibri"/>
        <family val="2"/>
        <scheme val="minor"/>
      </rPr>
      <t xml:space="preserve"> For water heating systems, confirm that water heater types, fuel types, energy factors, recovery efficiencies, tank size, tank insulation, locations, performance adjustments, and number of units which are entered into the software correspond with plans and/or field data collected by the Rater/RFI for the actual condition of the rated home.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modeling
1:  one to two minor errors in water heating modeling (listed below) (this is per modeled system)
2:  NO PHOTO OR three to four minor errors (listed below) in water heating modeling OR one to two major errors in water heating modeling (this is per modeled system)
3:  five or more minor errors (listed below) OR three or more major errors in water heating modeling (listed below) (this is per modeled system) of either heating, cooling or hot water heating system
Minor Water Heating Modeling Errors:
* Modeled EF/UEF value off by 0.01 to 0.03 from AHRI Certificate or supporting docs (If UEF is listed on backup, ensure Rater or RFI converted to EF correctly)
* Modeled Recovery Efficiency is off by 3% to 5% from AHRI Certificate or supporting docs
* Modeled water tank capacity off by 3 gal to 5 gal from AHRI Certificate or supporting docs
* Incorrect Extra Tank Insulation modeled
* Incorrect location identified for Water Heating System
* % Water Heating Load Served off by 3% to 5%
Major Water Heating Modeling Errors:
* Incorrect water heater type identified
* Incorrect fuel type identified
* Modeled EF/UEF value off by greater than 0.03 from AHRI Certificate or supporting docs (If UEF is listed on backup, ensure Rater or RFI converted to EF correctly)
* Modeled Recovery Efficiency is off by greater than 5% from AHRI Certificate or supporting docs
* Modeled tank capacity off by greater than 5 gal from AHRI Certificate or supporting docs
* % Water Heating Load Served off by greater than 5%</t>
    </r>
  </si>
  <si>
    <r>
      <rPr>
        <u/>
        <sz val="12"/>
        <color rgb="FF000000"/>
        <rFont val="Calibri"/>
        <family val="2"/>
        <scheme val="minor"/>
      </rPr>
      <t>PHOTO REQUIRED of Water Heating System nameplate/model number and controls per MINHERS 904.3.2.4.3.1 (As of July 2021).</t>
    </r>
    <r>
      <rPr>
        <sz val="12"/>
        <color rgb="FF000000"/>
        <rFont val="Calibri"/>
        <family val="2"/>
        <scheme val="minor"/>
      </rPr>
      <t xml:space="preserve"> For water heating systems, confirm that water heater types, fuel types, energy factors, recovery efficiencies, tank size, tank insulation, locations, performance adjustments, and number of units which are entered into the software correspond with plans and/or field data collected by the Rater/RFI for the actual condition of the rated home.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modeling
1:  one to two minor errors in water heating modeling (listed below) (this is per modeled system)
2:  NO PHOTO OR three to four minor errors (listed below) in water heating modeling OR one to two major errors in water heating modeling (this is per modeled system)
3:  five or more minor errors (listed below) OR three or more major errors in water heating modeling (listed below) (this is per modeled system) of either heating, cooling or hot water heating system
Minor Water Heating Modeling Errors:
* Modeled EF/UEF value off by 0.01 to 0.03 from AHRI Certificate or supporting docs (If UEF is listed on backup, ensure Rater or RFI converted to EF correctly)
* Modeled water tank capacity off by 3 gal to 5 gal from AHRI Certificate or supporting docs
* Modeled input capacity off by 3 kBtu/h to 5 kBtu/h from AHRI Certificate or supporting docs
* Modeled Recovery Efficiency is off by 3% to 5% from AHRI Certificate or supporting docs
* % Water Heating Load Served off by 3% to 5%
* Incorrect location identified for Water Heating System
Major Water Heating Modeling Errors:
* Incorrect equipment type identified
* Incorrect fuel type identified
* Modeled EF/UEF value off by greater than 0.03 from AHRI Certificate or supporting docs (If UEF is listed on backup, ensure Rater or RFI converted to EF correctly)
* Modeled water tank capacity off by greater than 5 gal from AHRI Certificate or supporting docs
* Modeled input capacity off by greater than 5 kBtu/h from AHRI Certificate or supporting docs
* Modeled Recovery Efficiency is off by greater than 5% from AHRI Certificate or supporting docs
* % Water Heating Load Served off by greater than 5%</t>
    </r>
  </si>
  <si>
    <r>
      <t xml:space="preserve">PHOTO REQUIRED of Water Heating System nameplate/model number and controls per MINHERS 904.3.2.4.3.1 (As of July 2021). </t>
    </r>
    <r>
      <rPr>
        <sz val="12"/>
        <color rgb="FF000000"/>
        <rFont val="Calibri"/>
        <family val="2"/>
        <scheme val="minor"/>
      </rPr>
      <t>For hot water heating systems, confirm that number of units, fuel types, water heater subtypes, locations, capacities, energy factors, hot water pipe lengths, pipe insulation, water fixture flows, tank wrap insulation, recirculation systems and DWHR which are entered into the software correspond with plans and/or field data collected by the Rater/RFI for the actual condition of the rated home.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modeling
1:  one to two minor errors in water heating modeling (listed below) (this is per modeled system)
2:  NO PHOTO OR three to four minor errors (listed below) in water heating modeling OR one to two major errors in water heating modeling (this is per modeled system)
3:  five or more minor errors (listed below) OR three or more major errors in water heating modeling (listed below) (this is per modeled system) of either heating, cooling or hot water heating system
Minor Water Heating Modeling Errors:
* Modeled EF/UEF value off by 0.01 to 0.03 from AHRI Certificate or supporting docs (If UEF is listed on backup, ensure Rater or RFI converted to EF correctly)
* Modeled tank capacity off by 3 gal to 5 gal from AHRI Certificate or supporting docs
* Incorrect location identified for Water Heating System
* Incorrect Non Code Specifications identified
* Incorrect Non Code Credits identified
Major Water Heating Modeling Errors:
* Incorrect Fuel Type identified
* Incorrect equipment SubType identified
* Modeled EF/UEF value off by greater than 0.03 from AHRI Certificate or supporting docs (If UEF is listed on backup, ensure Rater or RFI converted to EF correctly)
* Modeled tank capacity off by greater than 5 gal from AHRI Certificate or supporting docs</t>
    </r>
  </si>
  <si>
    <r>
      <rPr>
        <u/>
        <sz val="12"/>
        <color rgb="FF000000"/>
        <rFont val="Calibri"/>
        <family val="2"/>
        <scheme val="minor"/>
      </rPr>
      <t>PHOTO REQUIRED of LTO Test Results per ANSI/RESNET/ICC 301-2019 APPENDIX B and MINHERS 904.3.2.4.3.1 (As of July 2021).  If TDL result was used in place of LTO test result, then photo of TDL test results would be required in lieu of photo of LTO test results.</t>
    </r>
    <r>
      <rPr>
        <sz val="12"/>
        <color rgb="FF000000"/>
        <rFont val="Calibri"/>
        <family val="2"/>
        <scheme val="minor"/>
      </rPr>
      <t>.
Duct leakage is tested according to ANSI/RESNET/ICC 380.
* Locations for the test (return register, return trunkline or airhandler, supply register or supply trunkline) should be documented and ideally reproduced for Field QA Review testing.
SCORING:  "Satisfactory" when correct or "Unsatisfactory" when incorrect or no photo
GUIDANCE:
Satisfactory:  QAD tested value and Rater/RFI value are within +/- &lt;10%
1:  QAD tested value and Rater/RFI value are within +/- 10% to &lt;15%
2:  QAD tested value and Rater/RFI value are within +/- 15% to 25%
3:  QAD tested value and Rater/RFI value are within +/- &gt;25%</t>
    </r>
  </si>
  <si>
    <r>
      <t xml:space="preserve">PHOTO REQUIRED of LTO Test Results per ANSI/RESNET/ICC 301-2019 APPENDIX B and MINHERS 904.3.2.4.3.1 (As of July 2021).  If TDL result was used in place of LTO test result, then photo of TDL test results would be required in lieu of photo of LTO test results.
</t>
    </r>
    <r>
      <rPr>
        <sz val="12"/>
        <color rgb="FF000000"/>
        <rFont val="Calibri"/>
        <family val="2"/>
        <scheme val="minor"/>
      </rPr>
      <t>Duct leakage is tested according to ANSI/RESNET/ICC 380.
* TDL has no energy effect on the RESNET model; LTO does have an energy effect. 
* Although many compliance programs allow TDL to be input into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&lt;10% variance between QAD result and Rater/RFI result 
1:  10% to &lt;15% variance between QAD result and Rater/RFI result
2:  15% to 25% variance between QAD result and Rater/RFI result
3:  &gt;25% variance between QAD result and Rater/RFI result</t>
    </r>
  </si>
  <si>
    <r>
      <t xml:space="preserve">PHOTO REQUIRED of LTO Test Results per ANSI/RESNET/ICC 301-2019 APPENDIX B and MINHERS 904.3.2.4.3.1 (As of July 2021).  If TDL result was used in place of LTO test result, then photo of TDL test results would be required in lieu of photo of LTO test results. </t>
    </r>
    <r>
      <rPr>
        <sz val="12"/>
        <color rgb="FF000000"/>
        <rFont val="Calibri"/>
        <family val="2"/>
        <scheme val="minor"/>
      </rPr>
      <t xml:space="preserve">
Duct leakage is tested according to ANSI/RESNET/ICC 380.
* Total duct leakage (TDL) and leakage to outside (LTO) are entered into software separately. TDL has no energy effect on the model; LTO does have an energy effect. 
* Although many compliance programs allow TDL to be input 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when correct or "Unsatisfactory" when incorrect or NO PHOTO.
GUIDANCE:
LTO CFM25 - Field QA:  QAD tested value within 10% of Rater/RFI value.  File QA:  At least one photo provided from Rater/RFI which shows test results
TDL CFM25 - Field QA:  QAD tested value within 10% of Rater/RFI value.  File QA:  At least one photo provided from Rater/RFI which shows test results</t>
    </r>
  </si>
  <si>
    <r>
      <rPr>
        <u/>
        <sz val="12"/>
        <color rgb="FF000000"/>
        <rFont val="Calibri"/>
        <family val="2"/>
        <scheme val="minor"/>
      </rPr>
      <t>PHOTO REQUIRED of LTO Test Results per ANSI/RESNET/ICC 301-2019 APPENDIX B and MINHERS 904.3.2.4.3.1 (As of July 2021).  If TDL result was used in place of LTO test result, then photo of TDL test results would be required in lieu of photo of LTO test results.</t>
    </r>
    <r>
      <rPr>
        <sz val="12"/>
        <color rgb="FF000000"/>
        <rFont val="Calibri"/>
        <family val="2"/>
        <scheme val="minor"/>
      </rPr>
      <t xml:space="preserve">
Duct leakage is tested according to ANSI/RESNET/ICC 380.
* Total duct leakage (TDL) and leakage to outside (LTO) are entered into software separately. TDL has no energy effect on the model; LTO does have an energy effect. 
* Although many compliance programs allow TDL to be input 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when correct or "Unsatisfactory" when incorrect or NO PHOTO.
GUIDANCE:
LTO CFM25 - Field QA:  QAD tested value within 10% of Rater/RFI value.  File QA:  At least one photo provided from Rater/RFI which shows test results
TDL CFM25 - Field QA:  QAD tested value within 10% of Rater/RFI value.  File QA:  At least one photo provided from Rater/RFI which shows test results</t>
    </r>
  </si>
  <si>
    <r>
      <t>PHOTO REQUIRED of LTO Test Results per ANSI/RESNET/ICC 301-2019 APPENDIX B and MINHERS 904.3.2.4.3.1 (As of July 2021).  If TDL result was used in place of LTO test result, then photo of TDL test results would be required in lieu of photo of LTO test results.</t>
    </r>
    <r>
      <rPr>
        <sz val="12"/>
        <color rgb="FF000000"/>
        <rFont val="Calibri"/>
        <family val="2"/>
        <scheme val="minor"/>
      </rPr>
      <t xml:space="preserve">
Duct leakage is tested according to ANSI/RESNET/ICC 380.
* Total duct leakage (TDL) and leakage to outside (LTO) are entered into software separately. TDL has no energy effect on the model; LTO does have an energy effect. 
* Although many compliance programs allow TDL to be input to the software as LTO, and vice versa, documentation should represent which test was used.
* Locations for the test (return register, return trunkline or airhandler, supply register or supply trunkline) should be documented and ideally reproduced for Field QA Review testing.
SCORING:  "Satisfactory" when correct or "Unsatisfactory" when incorrect or NO PHOTO
GUIDANCE:
LTO CFM25 - Field QA:  QAD tested value within 10% of Rater/RFI value.  File QA:  At least one photo provided from Rater/RFI which shows test results
TDL CFM25 - Field QA:  QAD tested value within 10% of Rater/RFI value.  File QA:  At least one photo provided from Rater/RFI which shows test results</t>
    </r>
  </si>
  <si>
    <r>
      <t>PHOTO REQUIRED of Mechanical Ventilation Test Results, equipment nameplate/model number and controls per MINHERS 904.3.2.4.3.1 (As of July 2021)</t>
    </r>
    <r>
      <rPr>
        <sz val="12"/>
        <color rgb="FF000000"/>
        <rFont val="Calibri"/>
        <family val="2"/>
        <scheme val="minor"/>
      </rPr>
      <t>.
Ventilation is tested according to ANSI/RESNET/ICC 380.
The rater should include sufficient documentation to support the ventilation type, frequency, flow and wattage modeled.
* Ventilation wattage can be verified via published OEM data, third party database (i.e. HVI.org) or on-site measurement via Watt meter. 
* Air flow measurement methods are described in ANSI/RESNET/ICC 380 and rater should include sufficient documentation to support the modeled airflow rate.
* Usage of Operable Windows (Natural Ventilation): Confirm that the type of ventilation that occurs or is most likely to occur matches the Cooling Season Strategy modeled: 'No Ventilation', 'Natural Ventilation', or 'Whole House Fan'.
SCORING:  "Satisfactory" when correct or "Unsatisfactory" when incorrect or NO PHOTO.
GUIDANCE:
Ventilation Type - Value in software corresponds with supporting docs or onsite verification
Flow Measured? - Rater/RFI correctly noted in their supporting docs whether or not they performed the testing or through onsite verification
Measured Flow Rate - Field QA:  QAD tested value within 10% of Rater/RFI value.  File QA:  Value in software matches supporting docs or onsite verification OR at least one photo provided from Rater/RFI which shows test results
Fan Watts - Value in software corresponds with supporting docs or onsite verification</t>
    </r>
  </si>
  <si>
    <r>
      <rPr>
        <u/>
        <sz val="12"/>
        <color rgb="FF000000"/>
        <rFont val="Calibri"/>
        <family val="2"/>
        <scheme val="minor"/>
      </rPr>
      <t>PHOTO REQUIRED of Mechanical Ventilation Test Results, equipment nameplate/model number and controls per MINHERS 904.3.2.4.3.1 (As of July 2021)</t>
    </r>
    <r>
      <rPr>
        <sz val="12"/>
        <color rgb="FF000000"/>
        <rFont val="Calibri"/>
        <family val="2"/>
        <scheme val="minor"/>
      </rPr>
      <t>.
Ventilation is tested according to ANSI/RESNET/ICC 380.
The rater should include sufficient documentation to support tthe ventilation type, flow rate, wattage and frequency modeled.
* Ventilation wattage can be verified via published OEM data, third party database (i.e. HVI.org) or on-site measurement via Watt meter. 
* Air flow measurement methods are described in ANSI/RESNET/ICC 380 and rater should include sufficient documentation to support the modeled airflow rate.
* Usage of Operable Windows (Natural Ventilation): Confirm that the type of ventilation that occurs or is most likely to occur matches the Cooling Season Strategy modeled: 'No Ventilation', 'Natural Ventilation', or 'Whole House Fan'.
SCORING:  "Satisfactory" when correct or "Unsatisfactory" when incorrect or NO PHOTO.
GUIDANCE:
Ventilation Type - Value in software corresponds with supporting docs or onsite verification
Flow Measured? - Rater/RFI correctly noted in their supporting docs whether or not they performed the testing or through onsite verification
Measured Flow Rate - Field QA:  QAD tested value within 10% of Rater/RFI value.  File QA:  Value in software matches supporting docs or onsite verification OR at least one photo provided from Rater/RFI which shows test results
Fan Watts - Value in software corresponds with supporting docs or onsite verification
Operational hours per day - Value in software corresponds with supporting docs or onsite verification</t>
    </r>
  </si>
  <si>
    <r>
      <t>PHOTO REQUIRED of Mechanical Ventilation Test Results, equipment nameplate/model number and controls per MINHERS 904.3.2.4.3.1 (As of July 2021)</t>
    </r>
    <r>
      <rPr>
        <sz val="12"/>
        <color rgb="FF000000"/>
        <rFont val="Calibri"/>
        <family val="2"/>
        <scheme val="minor"/>
      </rPr>
      <t>.
Ventilation is tested according to ANSI/RESNET/ICC 380.
The rater should include sufficient documentation to support the ventilation type, block served, rate, run-time percent, wattage and ERV sensible efficiency modeled. 
* Ventilation wattage can be verified via published OEM data, third party database (i.e. HVI.org) or on-site measurement via Watt meter. 
* Air flow measurement methods are described in ANSI/RESNET/ICC 380 and rater should include sufficient documentation to support the modeled airflow rate.
*Cooling Attributes: Confirm that the type of ventilation that occurs or is most likely to occur matches the Cooling Attributes modeled:  'Whole House Fan' or 'Cross Ventilation'
SCORING:  "Satisfactory" when correct or "Unsatisfactory" when incorrect or NO PHOTO.
GUIDANCE:
Ventilation Type - Value in software corresponds with supporting docs or onsite verification
Block Served - Value in software corresponds with supporting docs or onsite verification
Measured Flow Rate - Field QA:  QAD tested value within 10% of Rater/RFI value.  File QA:  Value in software matches supporting docs or onsite verification OR at least one photo provided from Rater/RFI which shows test results
Fan Watts - Value in software corresponds with supporting docs or onsite verification
ERV Sensible Efficiency -  Value in software corresponds with supporting docs or onsite verification</t>
    </r>
  </si>
  <si>
    <r>
      <t xml:space="preserve">PHOTO REQUIRED of Mechanical Ventilation Test Results, equipment nameplate/model number and controls per MINHERS 904.3.2.4.3.1 (As of July 2021).
</t>
    </r>
    <r>
      <rPr>
        <sz val="12"/>
        <color rgb="FF000000"/>
        <rFont val="Calibri"/>
        <family val="2"/>
        <scheme val="minor"/>
      </rPr>
      <t>Mechanical Ventilation is tested according to ANSI/RESNET/ICC 380. Rater/RFI verifies and documents the correct ventilation type, frequency, flow and wattage.
* Ventilation wattage can be verified via published OEM data, third party database (i.e. HVI.org) or on-site measurement via Watt meter. 
* Air flow measurement methods are described in ANSI/RESNET/ICC 380. Rater/RFI correctly notes whether or not they perform the testing.
* Usage of Operable Windows (Natural Ventilation): Confirm that the type of ventilation that occurs or is most likely to occur matches the Cooling Season Strategy: 'No Ventilation', 'Natural Ventilation', or 'Whole House Fan'.
SCORING:  
Satisfactory:  &lt;10% variance between QAD result and Rater/RFI result 
1:  10% to &lt;15% variance between QAD result and Rater/RFI result
2:  15% to 25% variance between QAD result and Rater/RFI result
3:  &gt;25% variance between QAD result and Rater/RFI result</t>
    </r>
  </si>
  <si>
    <r>
      <t>REQUIRED PHOTO of Infiltration Test Results OR REPORT from Testing Software per ANSI/RESNET/ICC 301-2019 APPENDIX B and MINHERS 904.3.2.4.3.1 (As of July 2021).</t>
    </r>
    <r>
      <rPr>
        <sz val="12"/>
        <color rgb="FF000000"/>
        <rFont val="Calibri"/>
        <family val="2"/>
        <scheme val="minor"/>
      </rPr>
      <t xml:space="preserve">
Envelope Leakage is tested according to ANSI/RESNET/ICC 380.
The Rater/RFI should include sufficient documentation to support the leakage rate modeled.  Ensure that test results are correctly applied and modeled based off testing method used (single point vs multi-point).
* Examples include blower door manufacturer’s automated software report (TECTITE, FanTestic, TEC Auto Test app, etc.) and/or photo documentation.
SCORING:  "Satisfactory" when correct or "Unsatisfactory" when incorrect OR NO PHOTO.
GUIDANCE:
CFM50 - Field QA:  QAD tested value within 10% of Rater/RFI value.  File QA:  At least one photo provided from Rater/RFI which shows test results OR Report from Testing Software</t>
    </r>
  </si>
  <si>
    <r>
      <t xml:space="preserve">REQUIRED PHOTO of Infiltration Test Results OR REPORT from Testing Software per ANSI/RESNET/ICC 301-2019 APPENDIX B and MINHERS 904.3.2.4.3.1 (As of July 2021).
</t>
    </r>
    <r>
      <rPr>
        <sz val="12"/>
        <color rgb="FF000000"/>
        <rFont val="Calibri"/>
        <family val="2"/>
        <scheme val="minor"/>
      </rPr>
      <t>Envelope Leakage is tested according to ANSI/RESNET/ICC 380.
* Examples include blower door manufacturer’s automated software report (TECTITE, FanTestic, TEC Auto Test app, etc.) and/or photo documentation.
SCORING:
Satisfactory:  &lt;10% variance between QAD result and Rater/RFI result 
1:  10% to &lt;15% variance between QAD result and Rater/RFI result
2:  15% to 25% variance between QAD result and Rater/RFI result
3:  &gt;25% variance between QAD result and Rater/RFI result</t>
    </r>
  </si>
  <si>
    <r>
      <rPr>
        <u/>
        <sz val="12"/>
        <color rgb="FF000000"/>
        <rFont val="Calibri"/>
        <family val="2"/>
        <scheme val="minor"/>
      </rPr>
      <t>REQUIRED PHOTO of Infiltration Test Results OR REPORT from Testing Software per ANSI/RESNET/ICC 301-2019 APPENDIX B and MINHERS 904.3.2.4.3.1 (As of July 2021).</t>
    </r>
    <r>
      <rPr>
        <sz val="12"/>
        <color rgb="FF000000"/>
        <rFont val="Calibri"/>
        <family val="2"/>
        <scheme val="minor"/>
      </rPr>
      <t xml:space="preserve">
Envelope Leakage is tested according to ANSI/RESNET/ICC 380.
The Rater/RFI should include sufficient documentation to support the leakage rate modeled.  Ensure that test results are correctly applied and modeled based off testing method used (single point vs multi-point).
*Examples include blower door manufacturer’s automated software report (TECTITE, FanTestic, TEC Auto Test app, etc.) and/or photo documentation.
SCORING:  "Satisfactory" when correct or "Unsatisfactory" when incorrect OR NO PHOTO.
GUIDANCE:
CFM50 - Field QA:  QAD tested value within 10% of Rater/RFI value.  File QA:  At least one photo provided from Rater/RFI which shows test results OR Report from Testing Software.</t>
    </r>
  </si>
  <si>
    <t>Utility Meter:  If Used, Correctly Determined Blower Fan Watt Draw</t>
  </si>
  <si>
    <r>
      <rPr>
        <u/>
        <sz val="12"/>
        <color rgb="FF000000"/>
        <rFont val="Calibri"/>
        <family val="2"/>
        <scheme val="minor"/>
      </rPr>
      <t>PHOTO REQUIRED of all refrigerator/freezer nameplates/model numbers (if installed) or empty spaces (if not installed) per MINHERS 904.3.2.4.3.1 (As of July 2021)</t>
    </r>
    <r>
      <rPr>
        <sz val="12"/>
        <color rgb="FF000000"/>
        <rFont val="Calibri"/>
        <family val="2"/>
        <scheme val="minor"/>
      </rPr>
      <t>. Refrigerators are often not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which should reflect the RESNET default value based off the number of bedrooms in the reference home so not to claim credit on the HERS Index for something not provided at time of closing.
* Refrigerator efficiency shown on the EnergyGuide that ships with the appliance can differ from published data for the same model. The Rater/RFI should document which source they used and provide supporting documentation (such as photo of the Energy Guide or photo of nameplate w/ model #).
SCORING:  "Satisfactory" when correct or "Unsatisfactory" when incorrect.
GUIDANCE:
*kWh/yr matches EnergyGuide for the verified model or if not installed, RESNET default value (based off the number of bedrooms in home) is used
*value is summed for all refrigerators/freezers or refrigerator locations present in the home during the confirmed rating.</t>
    </r>
  </si>
  <si>
    <r>
      <rPr>
        <u/>
        <sz val="12"/>
        <color rgb="FF000000"/>
        <rFont val="Calibri"/>
        <family val="2"/>
        <scheme val="minor"/>
      </rPr>
      <t>PHOTO REQUIRED of all refrigerator/freezer nameplates/model numbers (if installed) or empty spaces (if not installed) per MINHERS 904.3.2.4.3.1 (As of July 2021</t>
    </r>
    <r>
      <rPr>
        <sz val="12"/>
        <color rgb="FF000000"/>
        <rFont val="Calibri"/>
        <family val="2"/>
        <scheme val="minor"/>
      </rPr>
      <t>). Refrigerators are often not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which should reflect the RESNET default value based off the number of bedrooms in the reference home so not to claim credit on the HERS Index for something not provided at time of closing.
* Refrigerator efficiency shown on the EnergyGuide that ships with the appliance can differ from published data for the same model. The Rater/RFI should document which source they used and provide supporting documentation (such as photo of the EnergyGuide or photo of nameplate w/ model #).
SCORING:  "Satisfactory" when correct or "Unsatisfactory" when incorrect.
GUIDANCE:
*kWh/yr matches EnergyGuide for the verified model or if not installed, RESNET default value (based off the number of bedrooms in home) is used
*value is summed for all refrigerators/freezers or refrigerator locations present in the home during the confirmed rating.</t>
    </r>
  </si>
  <si>
    <r>
      <rPr>
        <u/>
        <sz val="12"/>
        <color rgb="FF000000"/>
        <rFont val="Calibri"/>
        <family val="2"/>
        <scheme val="minor"/>
      </rPr>
      <t>PHOTO REQUIRED of all refrigerator/freezer nameplates/model numbers (if installed) or empty spaces (if not installed) per MINHERS 904.3.2.4.3.1 (As of July 2021</t>
    </r>
    <r>
      <rPr>
        <sz val="12"/>
        <color rgb="FF000000"/>
        <rFont val="Calibri"/>
        <family val="2"/>
        <scheme val="minor"/>
      </rPr>
      <t>). Rater/RFI correctly verifies and documents whether refrigerators are installed at time of final inspection for new homes. If the builder provides this appliance, the Rater/RFI verifies supporting documentation in form of spec sheet/purchase order from the builder.
* Refrigerator efficiency shown on the EnergyGuide that ships with the appliance can differ from published data for the same model. Rater/RFI should document which source they use and verify supporting documentation (such as photo of the EnergyGuide or photo of nameplate w/ model #).
SCORING:  "Satisfactory" when correct or "Unsatisfactory" when incorrect.
GUIDANCE:
*kWh/yr matches EnergyGuide or OEM data for the verified model, or if not installed, RESNET default value (based on the number of bedrooms in home) is used.
*total consumption value is summed for all refrigerators and freezers (and integrated refrigerator locations) present in the home during the confirmed rating.</t>
    </r>
  </si>
  <si>
    <r>
      <rPr>
        <u/>
        <sz val="12"/>
        <color rgb="FF000000"/>
        <rFont val="Calibri"/>
        <family val="2"/>
        <scheme val="minor"/>
      </rPr>
      <t>PHOTO REQUIRED of dishwasher nameplate/model number (if installed) or empty space (if not installed) per MINHERS 904.3.2.4.3.1 (As of July 2021)</t>
    </r>
    <r>
      <rPr>
        <sz val="12"/>
        <color rgb="FF000000"/>
        <rFont val="Calibri"/>
        <family val="2"/>
        <scheme val="minor"/>
      </rPr>
      <t>. Rater/RFI correctly verifies and documents whether dishwashers are installed at time of final inspection for new homes. If the builder provides this appliance, the Rater/RFI verifies supporting documentation in form of spec sheet/purchase order from the builder.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EF or kWh/yr based off the available information
*Energy Factor / kWh/yr - kWh/yr matches EnergyGuide for verified model or if not installed, RESNET default value is used
*Unlike the refrigerator/freezer, multiple dishwashers are not summed when there is more than one. Instead, you use the data for the one that will get the most usage.
*Dishwasher size - verify via supporting docs or onsite verification. If multiple dishwashers of different sizes present, use the larger of the sizes.</t>
    </r>
  </si>
  <si>
    <r>
      <rPr>
        <u/>
        <sz val="12"/>
        <color rgb="FF000000"/>
        <rFont val="Calibri"/>
        <family val="2"/>
        <scheme val="minor"/>
      </rPr>
      <t>PHOTO REQUIRED of dishwasher nameplate/model number (if installed) or empty space (if not installed) per MINHERS 904.3.2.4.3.1 (As of July 2021)</t>
    </r>
    <r>
      <rPr>
        <sz val="12"/>
        <color rgb="FF000000"/>
        <rFont val="Calibri"/>
        <family val="2"/>
        <scheme val="minor"/>
      </rPr>
      <t>. Dishwashers are often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closing.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EF or kWh/yr based off the available information
*Energy Factor / kWh/yr - kWh/yr matches EnergyGuide for verified model or if not installed, RESNET default value used
*Unlike the refrigerator/freezer, multiple dishwashers are not summed when there is more than one.  Instead, you use the data for the one that will get the most usage.
*Dishwasher size - Value in software corresponds with supporting docs or onsite verification. If multiple dishwashers present of different sizes, use the larger of the two sizes.</t>
    </r>
  </si>
  <si>
    <r>
      <rPr>
        <u/>
        <sz val="12"/>
        <color rgb="FF000000"/>
        <rFont val="Calibri"/>
        <family val="2"/>
        <scheme val="minor"/>
      </rPr>
      <t>PHOTO REQUIRED of dishwasher nameplate/model number (if installed) or empty space (if not installed) per MINHERS 904.3.2.4.3.1 (As of July 2021)</t>
    </r>
    <r>
      <rPr>
        <sz val="12"/>
        <color rgb="FF000000"/>
        <rFont val="Calibri"/>
        <family val="2"/>
        <scheme val="minor"/>
      </rPr>
      <t>. Dishwashers are often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closing.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kWh/yr or EF based off the available information
*Energy Rating - kWh/yr or EF matches EnergyGuide for verified model or if not installed, then the RESNET default value is used
*Unlike the refrigerator/freezer, multiple dishwashers are not summed when there is more than one.  Instead, you use the data for the one that will get the most usage.
*Dishwasher size - Value in software corresponds with supporting docs or onsite verification. If multiple dishwashers of different sizes are present, use the larger of the different sizes.</t>
    </r>
  </si>
  <si>
    <r>
      <rPr>
        <u/>
        <sz val="12"/>
        <color rgb="FF000000"/>
        <rFont val="Calibri"/>
        <family val="2"/>
        <scheme val="minor"/>
      </rPr>
      <t>PHOTO REQUIRED of dishwasher nameplate/model number (if installed) or empty space (if not installed) per MINHERS 904.3.2.4.3.1 (As of July 2021)</t>
    </r>
    <r>
      <rPr>
        <sz val="12"/>
        <color rgb="FF000000"/>
        <rFont val="Calibri"/>
        <family val="2"/>
        <scheme val="minor"/>
      </rPr>
      <t>. Dishwashers are often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closing.
*Dishwasher efficiency shown on the EnergyGuide that ships with the appliance can differ from published data for the same model. Rater/RFI shall document which source they verify and provide supporting documentation (photo of the EnergyGuide or photo of nameplate w/ model #).
SCORING:  "Satisfactory" when correct or "Unsatisfactory" when incorrect.
GUIDANCE:
*Efficiency Type - Select EF or kWh/yr based off the available information
*Energy Factor / kWh/yr - kWh/yr matches EnergyGuide for verified model or, if not installed, RESNET default value is used
*Unlike the refrigerator/freezer, multiple dishwashers are not summed when there is more than one.  Instead, you use the data for the one that will get the most usage.
*Dishwasher size - Value in software corresponds with supporting docs or onsite verification. If multiple dishwashers present of different sizes, use the larger of the two sizes.</t>
    </r>
  </si>
  <si>
    <r>
      <rPr>
        <u/>
        <sz val="12"/>
        <color rgb="FF000000"/>
        <rFont val="Calibri"/>
        <family val="2"/>
        <scheme val="minor"/>
      </rPr>
      <t>PHOTO REQUIRED of Clothes Dryer nameplate/model number (if installed) or empty space (if not installed) per MINHERS 904.3.2.4.3.1 (As of July 2021)</t>
    </r>
    <r>
      <rPr>
        <sz val="12"/>
        <color rgb="FF000000"/>
        <rFont val="Calibri"/>
        <family val="2"/>
        <scheme val="minor"/>
      </rPr>
      <t>. Confirm that the dryer fuel and location correspond with those identified by the Rater/RFI on site or plans. Dryers are often not installed at time of final inspection for new homes. If a dryer is installed, confirm that the verified CEF and moisture sensing correspond with those identified by the Rater/RFI on site or plans.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closing.
* If dryer is not installed and dryer location is plumbed for both electric and gas, model should reflect the predominant dryer fuel in that market.
SCORING:  "Satisfactory" when correct or "Unsatisfactory" when incorrect.</t>
    </r>
  </si>
  <si>
    <r>
      <rPr>
        <u/>
        <sz val="12"/>
        <color rgb="FF000000"/>
        <rFont val="Calibri"/>
        <family val="2"/>
        <scheme val="minor"/>
      </rPr>
      <t>PHOTO REQUIRED of Clothes Dryer nameplate/model number (if installed) or empty space (if not installed) per MINHERS 904.3.2.4.3.1 (As of July 2021)</t>
    </r>
    <r>
      <rPr>
        <sz val="12"/>
        <color rgb="FF000000"/>
        <rFont val="Calibri"/>
        <family val="2"/>
        <scheme val="minor"/>
      </rPr>
      <t>. Rater/RFI verifies and documents the correct clothes dryer fuel and location, and whether it is installed at time of final inspection for new homes. If a dryer is installed, Rater/RFI verifies and documents the correct CEF and moisture sensing. Rater/RFI documents which source they use and verifies supporting documentation (photo of nameplate w/ model #). If the builder provides this appliance and it is not present during the Confirmed Rating, the Rater/RFI should verify supporting documentation in form of spec sheet/purchase order from the builder. 
* If dryer is not installed and dryer location is plumbed for both electric and gas, Rater/RFI should verify the predominant dryer fuel in that market.
SCORING:  "Satisfactory" when correct or "Unsatisfactory" when incorrect.</t>
    </r>
  </si>
  <si>
    <r>
      <rPr>
        <u/>
        <sz val="12"/>
        <color rgb="FF000000"/>
        <rFont val="Calibri"/>
        <family val="2"/>
        <scheme val="minor"/>
      </rPr>
      <t>PHOTO REQUIRED of Clothes Washer nameplate/model number (if installed) or empty space (if not installed) per MINHERS 904.3.2.4.3.1 (As of July 2021)</t>
    </r>
    <r>
      <rPr>
        <sz val="12"/>
        <color rgb="FF000000"/>
        <rFont val="Calibri"/>
        <family val="2"/>
        <scheme val="minor"/>
      </rPr>
      <t>. Confirm that the clothes washer location corresponds with those identified by the Rater/RFI on site or plans. Washers are often not installed at time of final inspection for new homes. If a washer is installed, confirm that the verified IMEF, LER, Capacity, and rates correspond with those identified by the Rater/RFI on site or plans.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closing.
SCORING:  "Satisfactory" when correct or "Unsatisfactory" when incorrect.</t>
    </r>
  </si>
  <si>
    <r>
      <rPr>
        <u/>
        <sz val="12"/>
        <color rgb="FF000000"/>
        <rFont val="Calibri"/>
        <family val="2"/>
        <scheme val="minor"/>
      </rPr>
      <t>PHOTO REQUIRED of Clothes Washer nameplate/model number (if installed) or empty space (if not installed) per MINHERS 904.3.2.4.3.1 (As of July 2021)</t>
    </r>
    <r>
      <rPr>
        <sz val="12"/>
        <color rgb="FF000000"/>
        <rFont val="Calibri"/>
        <family val="2"/>
        <scheme val="minor"/>
      </rPr>
      <t>. Washing Machines are often not installed at time of final inspection for new homes.  If the builder provides this appliance, the Rater/RFI should provide supporting documentation in form of spec sheet/purchase order from the builder.  If the builder does not provide a major appliance, the software model should reflect the same input as the reference home (typically the RESNET default value) so not to claim credit on the HERS Index for something not provided at time of closing.
SCORING:  "Satisfactory" when correct or "Unsatisfactory" when incorrect.</t>
    </r>
  </si>
  <si>
    <r>
      <t>REQUIRED PHOTO of Infiltration Test Results OR REPORT from Testing Software per ANSI/RESNET/ICC 301-2019 APPENDIX B and MINHERS 904.3.2.4.3.1 (As of July 2021).</t>
    </r>
    <r>
      <rPr>
        <sz val="12"/>
        <color rgb="FF000000"/>
        <rFont val="Calibri"/>
        <family val="2"/>
        <scheme val="minor"/>
      </rPr>
      <t xml:space="preserve">
Infiltration (Envelope Leakage) is tested according to ANSI/RESNET/ICC 380.
The Rater/RFI should include sufficient documentation to support the leakage rate modeled.  Ensure that test results are correctly applied and modeled based off testing method used (single point vs multi-point).
* Examples include blower door manufacturer’s automated software report (TECTITE, FanTestic, TEC Auto Test app, etc.) and/or photo documentation.
SCORING:  "Satisfactory" when correct or "Unsatisfactory" when incorrect OR NO PHOTO.
GUIDANCE:
CFM50 - Field QA:  QAD tested value within 10% of Rater/RFI value.  File QA:  At least one photo provided from Rater/RFI which shows test results OR Report from Testing Software.</t>
    </r>
  </si>
  <si>
    <r>
      <rPr>
        <u/>
        <sz val="12"/>
        <color rgb="FF000000"/>
        <rFont val="Calibri"/>
        <family val="2"/>
        <scheme val="minor"/>
      </rPr>
      <t>PHOTO REQUIRED of Clothes Washer nameplate/model number (if installed) or empty space (if not installed) per MINHERS 904.3.2.4.3.1 (As of July 2021)</t>
    </r>
    <r>
      <rPr>
        <sz val="12"/>
        <color rgb="FF000000"/>
        <rFont val="Calibri"/>
        <family val="2"/>
        <scheme val="minor"/>
      </rPr>
      <t>. Rater/RFI verifies and documents the correct clothes washer location, and whether it is installed at time of final inspection for new homes. If a washer is installed, Rater/RFI verifies and documents the correct IMEF, LER, capacity and rates. Rater/RFI documents which source they use and verifies supporting documentation (photo of nameplate w/ model #). If the builder provides this appliance and it is not present during the Confirmed Rating, the Rater/RFI should verify supporting documentation in form of spec sheet/purchase order from the builder.
SCORING:  "Satisfactory" when correct or "Unsatisfactory" when incorrect.</t>
    </r>
  </si>
  <si>
    <r>
      <t>PHOTO REQUIRED of above grade wall insulation per ANSI/RESNET/ICC 301-2019 APPENDIX B and MINHERS 904.3.2.4.3.1 (As of July 2021).</t>
    </r>
    <r>
      <rPr>
        <sz val="12"/>
        <color rgb="FF000000"/>
        <rFont val="Calibri"/>
        <family val="2"/>
        <scheme val="minor"/>
      </rPr>
      <t xml:space="preserve"> For above grade walls, confirm that the wall types, insulation types, R-values, insulation thicknesses, insulation grades, stud spacings/dimensions, framing factors, areas and locations which are entered into the software correspond with plans and/or field data collected by the Rater/RFI for the actual condition of the rated home. For rim and band joists, confirm that the areas, R-values, insulation thicknesses, insulation grades, joist spacings, and locations which are entered into the software correspond with plans and/or field data collected by the Rater/RFI for the actual condition of the rated home.
*Be sure that where multiple above grade wall types exist or where multiple rim/band joists types exist they are handled separately, including where their “location” with respect to conditioned areas of the home may vary between wall/rim and band types and within the same wall/rim and band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Wall Construction modeled
* Insulation R-Value of each modeled AGW off by 5% to 10%
* Insulation thickness of each modeled AGW off by 0.5 to &lt;1.0 inch
* Incorrect Gypsum thickness modeled
* AGW Gross Area of each modeled AGW off by 4% to 7%
* Incorrect Exterior Color modeled
* Incorrect Insulation Location modeled 
Major AGW Modeling Errors:
* Insulation R-Value of each modeled AGW off by greater than 10%
* Insulation thickness of each modeled AGW off by greater than 1.0 inch
* Incorrect Insulation Grade value modeled (based on ANSI/RESNET/ICC 301-2019 Appendix A depth/void variance for insulation type and grade)
* Incorrect stud depth, spacing, or framing fraction modeled
* AGW Gross Area of each modeled AGW off by greater than 7%</t>
    </r>
  </si>
  <si>
    <r>
      <rPr>
        <u/>
        <sz val="12"/>
        <color rgb="FF000000"/>
        <rFont val="Calibri"/>
        <family val="2"/>
        <scheme val="minor"/>
      </rPr>
      <t>PHOTO REQUIRED of above grade wall insulation per ANSI/RESNET/ICC 301-2019 APPENDIX B and MINHERS 904.3.2.4.3.1 (As of July 2021).</t>
    </r>
    <r>
      <rPr>
        <sz val="12"/>
        <color rgb="FF000000"/>
        <rFont val="Calibri"/>
        <family val="2"/>
        <scheme val="minor"/>
      </rPr>
      <t xml:space="preserve"> For above grade walls, confirm that the wall types, insulation types, insulation materials, insulation thicknesses, insulation grades, R-values, stud types, stud spacings/dimensions, framing factors, surface areas, surface colors and locations which are entered into the software correspond with plans and/or field data collected by the Rater/RFI for the actual condition of the rated home. For rim and band joists, confirm that the types, R-values, surface areas and locations which are entered into the software correspond with plans and/or field data collected by the Rater/RFI for the actual condition of the rated home.
*Be sure that where multiple above grade wall types exist or where multiple rim/band joists types exist they are handled separately, including where their “location” with respect to conditioned areas of the home may vary between wall/rim and band types and within the same wall/rim and band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Wall Construction modeled
* Insulation R-Value of each modeled AGW off by 5% to 10%
* Insulation thickness of each modeled AGW off by 0.5 to &lt;1.0 inch
* Incorrect Gypsum thickness modeled
* AGW Surface Area of each modeled AGW off by 4% to 7%
* Incorrect Surface Color modeled
* Incorrect Insulation Location modeled 
Major AGW Modeling Errors:
* Insulation R-Value of each modeled AGW off by greater than 10%
* Insulation thickness of each modeled AGW off by greater than 1.0 inch
* Incorrect Insulation Grade value modeled (based on ANSI/RESNET/ICC 301-2019 Appendix A - depth/void variance for insulation type and grade)
* Incorrect stud depth, spacing, or framing fraction modeled
* AGW Surface Area of each modeled AGW off by greater than 7%</t>
    </r>
  </si>
  <si>
    <r>
      <t>PHOTO REQUIRED of above grade wall insulation per ANSI/RESNET/ICC 301-2019 APPENDIX B and MINHERS 904.3.2.4.3.1 (As of July 2021).</t>
    </r>
    <r>
      <rPr>
        <sz val="12"/>
        <color rgb="FF000000"/>
        <rFont val="Calibri"/>
        <family val="2"/>
        <scheme val="minor"/>
      </rPr>
      <t xml:space="preserve">  For above grade walls, confirm that the locations, orientations, types, areas, insulation R-values, insulation grades, framing fractions and exterior characteristics which are entered into the software correspond with plans and/or field data collected by the Rater/RFI for the actual condition of the rated home.
*Be sure that where multiple above grade wall types exist they are handled separately, including where their “location” with respect to conditioned areas of the home may vary between wall types and within the same wall type.
SCORING:  
Satisfactory:  No errors in modeling
1:  one to two minor errors in modeling (listed below) (this is per modeled wall)
2:  NO PHOTO OR three to four minor errors (listed below) in modeling OR one to two major errors in modeling (this is per modeled wall)
3:  five or more minor errors (listed below) OR three or more major errors in modeling (listed below) (this is per modeled wall)
GUIDANCE:
Minor AGW Modeling Errors:
* Incorrect Current Wall Location modeled
* Incorrect Current Wall Orientation modeled
* Incorrect Current Wall Type modeled
* Current AG Wall Area of each modeled AG Wall off by 4% to 7%
* Insulation R-Value of each modeled AG Wall off by 5% to 10%
* Insulation thickness of each modeled AG Wall off by 0.5 to &lt;1.0 inch
* Exterior Characteristics of each modeled AG Wall off by 3% to 5%
Major AGW Modeling Errors:
* Current AG Wall Area of each modeled AG Wall off by greater than 7%
* Insulation R-Value of each modeled AG Wall off by greater than 10%
* Insulation thickness of each modeled AG Wall off by greater than 1.0 inch
* Incorrect Insulation Grade value modeled (based on ANSI/RESNET/ICC 301-2019 Appendix A - depth/void variance for insulation type and grade)
* Incorrect stud depth, spacing, or framing fraction modeled
* Exterior Characteristics of each modeled AG Wall off by greater than 5%</t>
    </r>
  </si>
  <si>
    <r>
      <t>PHOTO REQUIRED of Heating System nameplate/model number and controls per MINHERS 904.3.2.4.3.1 (As of July 2021).</t>
    </r>
    <r>
      <rPr>
        <sz val="12"/>
        <color rgb="FF000000"/>
        <rFont val="Calibri"/>
        <family val="2"/>
        <scheme val="minor"/>
      </rPr>
      <t xml:space="preserve"> Rater/RFI verifies and documents the correct space heating system(s) types, fuel types, locations, performance adjustments, number of units, and setpoint temperatures. Rater/RFI verifies and documents the correct output capacities, efficiencies, cooling sensible heat fractions, heating auxiliary electric use, heat pump fan power and heat pump energy as shown on AHRI certificates or OEM data.
* Air Handlers are part of the duct system. Make sure air handler locations are captured.
* Heating fuels should correspond with the fuels/rates defined for the building as a whole.
* Photographs of installed air handlers, boilers, coils, ductless heads, and outside units will capture type and location.
* Photographs of meters and tanks can capture fuels used in the home.
* For split refrigerant systems, capacity is a function of both the inside and outside coil(s). AHRI requires both model numbers to define equipment efficiency and capacity.
* If both coils are from the same manufacturer, OEM matching tables usually provide the values.
* For non-split systems, nameplate photographs typically have full specifications listed.
* Ground source heat pumps will have different efficiencies depending on whether they’re closed-loop (brine) systems or open-loop (water source) systems. OEM charts usually list all options.
*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 GSHP Wells: Rater/RFI verifies and documents the correct well type, number of wells, well depth and loop flow.
SCORING:
Satisfactory:  No errors in heating system verification
1:  one to two minor errors (listed below) in heating verification (this is per system)
2:  NO PHOTO OR three to four minor errors (listed below) in heating verification OR one to two major errors in heating verification (this is per system)
3:  five or more minor errors (listed below) in heating verification OR three or more major errors in heating verification (this is per system)
Minor Heating Verification Errors:
* AFUE or HSPF value off by 1% to 2% from AHRI Certificate or supporting docs. COP value off by 5% to 10% from AHRI Certificate or supporting docs.
* Output capacity off by 2 kBtu/h to 5 kBtu/h from AHRI Certificate or supporting docs
* EAE off by 10 kWh to 25 kWh from AHRI Certificate or supporting docs
* Incorrect fan motor type
* % Heating Load Served off by 2% to 5%
* Incorrect location identified for Heating System
Major Heating Verification Errors:
* Incorrect equipment type identified
* Incorrect fuel type identified
* AFUE or HSPF value off by greater than 2% from AHRI Certificate or supporting docs. COP value off by greater than 10% from AHRI Certificate or supporting docs.
* Output capacity off by greater than 5 kBtu/h from AHRI Certificate or supporting docs
* EAE off by greater than 25 kWh from AHRI Certificate or supporting docs
* % Heating Load Served off by greater than 5%</t>
    </r>
  </si>
  <si>
    <r>
      <t>PHOTO REQUIRED of Cooling System (Coil and Condenser) nameplate/model number and controls per MINHERS 904.3.2.4.3.1 (As of July 2021).</t>
    </r>
    <r>
      <rPr>
        <sz val="12"/>
        <color rgb="FF000000"/>
        <rFont val="Calibri"/>
        <family val="2"/>
        <scheme val="minor"/>
      </rPr>
      <t xml:space="preserve"> Rater/RFI verifies and documents the correct space cooling system(s) types, fuel types, locations, performance adjustments, number of units, and setpoint temperatures. Rater/RFI verifies and documents the correct output capacities, efficiencies, cooling sensible heat fractions, heat pump fan power and heat pump energy.
 *Air Handlers are part of the duct system. Make sure air handler locations are captured.
 *Cooling fuels should match the fuels/rates defined for the building as a whole.
 *Photographs of installed air handlers, coils, ductless heads, and outside units will capture type and location.
 *Photographs of meters and tanks can capture fuels used in the home.
 *For split refrigerant systems, capacity is a function of both the inside and outside coil(s). AHRI requires both model numbers to define equipment efficiency and capacity.
 *If both coils are from the same manufacturer, OEM matching tables usually provide the values.
 *For non-split systems, nameplate photographs typically have full specifications listed.
 *Ground source heat pumps will have different efficiencies depending on whether they’re closed-loop (brine) systems or open-loop (water source) systems. OEM charts usually list all options.
 *GSHP pump energy: electrical consumption by the pumps can have a notable impact on system efficiency: Water source heat pumps (open-loop) typically use higher wattage pumps than those used for closed-loop heat pumps. Variable speed pumps may have varying wattage. Refer to manufacturer’s specs to determine wattage based on flow settings.
 *GSHP Wells: Rater/RFI verifies and documents the correct well type, number of wells, well depth and loop flow.
SCORING:
Satisfactory:  No errors in cooling system verification
1:  one to two minor errors (listed below) in cooling verification (this is per system)
2:  NO PHOTO OR three to four minor errors (listed below) in cooling verification OR one to two major errors in cooling verification (this is per system)
3:  five or more minor errors (listed below) in cooling verification OR three or more major errors in cooling verification (this is per system)
Minor Cooling Verification Errors:
* SEER/EER value off by 0.5 to 1.0 from AHRI Certificate or supporting docs
* Output capacity off by 2 kBtu/h to 5 kBtu/h from AHRI Certificate or supporting docs
* Incorrect fan motor type modeled
* % Cooling Load Served off by 2% to 5%
* Incorrect location identified for Cooling System
Major Cooling Veriification Errors:
* Incorrect equipment type identified
* Incorrect fuel type identified
* SEER/EER value off by greater than 1.0 from AHRI Certificate or supporting docs
* Output capacity off by greater than 5 kBtu/h from AHRI Certificate or supporting docs
* % Cooling Load Served off by greater than 5%</t>
    </r>
  </si>
  <si>
    <r>
      <t>PHOTO REQUIRED of Water Heating System nameplate/model number and controls per MINHERS 904.3.2.4.3.1 (As of July 2021)</t>
    </r>
    <r>
      <rPr>
        <sz val="12"/>
        <color rgb="FF000000"/>
        <rFont val="Calibri"/>
        <family val="2"/>
        <scheme val="minor"/>
      </rPr>
      <t>. Rater/RFI verifies and documents the correct water heating system(s) types, fuel types, energy factors, recovery efficiencies, tank size, tank insulation, locations, performance adjustments and number of units.
* Energy Factor or UEF are generally found from manufacturer specs, AHRI, or ENERGY STAR databases.
* DHW tank size (gallons) can generally be captured from nameplate information.
* Location of the DHW equipment can affect the efficiency of the distribution system.
SCORING:
Satisfactory:  No errors in water heating system verification
1:  one to two minor errors in water heating verification (listed below) (this is per system)
2:  NO PHOTO OR three to four minor errors in water heating verification (listed below) OR one to two major errors in water heating verification (listed below) (this is per system)
3:  five or more minor errors in water heating verification (listed below) OR three or more major errors in water heating verification (listed below) (this is per system)
Minor Water Heating Verification Errors:
* Modeled EF/UEF value off by 0.01 to 0.03 from AHRI Certificate or supporting docs (If UEF is listed on backup, ensure Rater or RFI converted to EF correctly)
* Modeled water tank capacity off by 3 gal to 5 gal from AHRI Certificate or supporting docs
* Modeled input capacity off by 3 kBtu/h to 5 kBtu/h from AHRI Certificate or supporting docs
* Modeled Recovery Efficiency is off by 3% to 5% from AHRI Certificate or supporting docs
* % Water Heating Load Served off by 3% to 5%
* Incorrect location identified for Water Heating System
Major Water Heating Verification Errors:
* Incorrect equipment type identified
* Incorrect fuel type identified
* Modeled EF/UEF value off by greater than 0.03 from AHRI Certificate or supporting docs (If UEF is listed on backup, ensure Rater or RFI converted to EF correctly)
* Modeled water tank capacity off by greater than 5 gal from AHRI Certificate or supporting docs
* Modeled input capacity off by greater than 5 kBtu/h from AHRI Certificate or supporting docs
* Modeled Recovery Efficiency is off by greater than 5% from AHRI Certificate or supporting docs
* % Water Heating Load Served off by greater than 5%</t>
    </r>
  </si>
  <si>
    <t>For each duct system, Rater/RFI verifies and documents the correct square feet served, # of returns, associated heating/cooling equipment, locations, % areas, R-values and duct surface areas.
* Some duct locations are not visible at time of field QA. Verify that percentages seem reasonable for conditions found.
* Using rating software to estimate surface area is appropriate for most ducted systems. Any verified duct surface areas that deviate significantly from a software estimate (e.g. the small surface area of high-velocity ducts) should be documented in notes and/or photographs.
SCORING:
Satisfactory:  No errors in Duct System verification
1:  one to two minor errors (listed below) in Duct System verification (this is per system)
2:  three to four minor errors (listed below) in Duct System verification OR one to two major errors in Duct System verification (this is per system)
3:  five or more minor errors (listed below) in Duct System verification OR three or more major errors in Duct System verification (this is per system)
Minor Duct Systems Verification Errors:
* Duct System Square Feet Served off 2% to 5%
* # of Return Grills off by 1
* Supply and Return Duct Area off by 5% to 10%
* Duct Location or Supply/Return percentages listed as correct location but incorrect condition (Attic, well vented vs Attic, well vented, under insulation)
Major Duct Systems Verification Errors:
* Incorrect field test status identified (Untested, Tested, Sampled)
* Incorrect identification of which Heating and Cooling Equipment Served by Duct System
* Incorrect Supply or Return Duct R-Value Identified
* Duct System Square Feet Served off by greater than 5%
* # of Return Grills off by 2 or more
* Supply and Return Duct Area off by greater than 10%
* Duct Location or Supply/Return percentages listed as incorrect location (Attic, well vented vs Garage)</t>
  </si>
  <si>
    <r>
      <rPr>
        <u/>
        <sz val="12"/>
        <color rgb="FF000000"/>
        <rFont val="Calibri"/>
        <family val="2"/>
        <scheme val="minor"/>
      </rPr>
      <t>PHOTO REQUIRED of above grade wall insulation per ANSI/RESNET/ICC 301-2019 APPENDIX B and MINHERS 904.3.2.4.3.1 (As of July 2021)</t>
    </r>
    <r>
      <rPr>
        <sz val="12"/>
        <color rgb="FF000000"/>
        <rFont val="Calibri"/>
        <family val="2"/>
        <scheme val="minor"/>
      </rPr>
      <t>. Rater/RFI verifies and documents the correct above grade wall types, insulation types, R-values, insulation thicknesses, insulation grades, stud spacings/dimensions, framing factors, areas, locations and exterior surface colors.
*Be sure that where multiple above grade wall types exist they are handled separately, including where their “location” with respect to conditioned areas of the home may vary between wall types and within the same wall type.
SCORING:  
Satisfactory:  No errors in verification
1:  one to two minor errors in verification (listed below) (this is per wall)
2:  NO PHOTO OR three to four minor errors (listed below) in verification OR one to two major errors in verification (this is per wall)
3:  five or more minor errors (listed below) OR three or more major errors in verification (listed below) (this is per wall)
GUIDANCE:
Minor AGW Verification Errors:
* Incorrect Wall Construction verified
* Insulation R-Value of each verified AGW off by 5% to 10%
* Insulation thickness of each verified AGW off by 0.5 to &lt;1.0 inch
* Incorrect Gypsum thickness verified
* AGW Surface Area of each verified AGW off by 4% to 7%
* Incorrect Surface Color verified
* Incorrect Insulation Location verified 
Major AGW Verification Errors:
* Insulation R-Value of each verified AGW off by greater than 10%
* Insulation thickness of each verified AGW off by greater than 1.0 inch
* Incorrect Insulation Grade value verified (based on ANSI/RESNET/ICC 301-2019 Appendix A - depth/void variance for insulation type and grade)
* Incorrect stud depth, spacing, or framing fraction verified
* AGW Surface Area of each verified AGW off by greater than 7%</t>
    </r>
  </si>
  <si>
    <t>APPLY HVACQIQA?</t>
  </si>
  <si>
    <t xml:space="preserve">CLICK YES IF INCLUDING THE SCORE OF HVAC INTO FINAL FIELD EVAL, WILL INCLUDE TOTAL SCORING </t>
  </si>
  <si>
    <t>Apply HVACQA?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</si>
</sst>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Score: &quot;\ #"/>
    <numFmt numFmtId="165" formatCode="0.0%"/>
    <numFmt numFmtId="166" formatCode="&quot;Pass/Fail Threshold =&quot;\ #"/>
    <numFmt numFmtId="167" formatCode="mm/dd/yy;@"/>
    <numFmt numFmtId="168" formatCode="000000000"/>
    <numFmt numFmtId="169" formatCode="00000"/>
    <numFmt numFmtId="170" formatCode="&quot;TOTAL POINTS: &quot;\ #"/>
  </numFmts>
  <fonts count="63" x14ac:knownFonts="1">
    <font>
      <sz val="10"/>
      <color rgb="FF00000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10"/>
      <color rgb="FF000000"/>
      <name val="Arial"/>
      <family val="2"/>
    </font>
    <font>
      <sz val="10"/>
      <name val="Arial"/>
      <family val="2"/>
    </font>
    <font>
      <sz val="12"/>
      <name val="Calibri"/>
      <family val="2"/>
      <scheme val="minor"/>
    </font>
    <font>
      <sz val="12"/>
      <color rgb="FF000000"/>
      <name val="Calibri"/>
      <family val="2"/>
      <scheme val="minor"/>
    </font>
    <font>
      <sz val="12"/>
      <color rgb="FF0000FF"/>
      <name val="Calibri"/>
      <family val="2"/>
      <scheme val="minor"/>
    </font>
    <font>
      <u/>
      <sz val="10"/>
      <color theme="10"/>
      <name val="Arial"/>
      <family val="2"/>
    </font>
    <font>
      <i/>
      <sz val="12"/>
      <color rgb="FF000000"/>
      <name val="Calibri"/>
      <family val="2"/>
      <scheme val="minor"/>
    </font>
    <font>
      <i/>
      <sz val="10"/>
      <color rgb="FF000000"/>
      <name val="Arial"/>
      <family val="2"/>
    </font>
    <font>
      <sz val="8"/>
      <name val="Arial"/>
      <family val="2"/>
    </font>
    <font>
      <b/>
      <sz val="11"/>
      <color theme="1"/>
      <name val="Calibri"/>
      <family val="2"/>
      <scheme val="minor"/>
    </font>
    <font>
      <b/>
      <sz val="14"/>
      <color theme="1"/>
      <name val="Calibri"/>
      <family val="2"/>
      <scheme val="minor"/>
    </font>
    <font>
      <b/>
      <sz val="12"/>
      <color rgb="FF000000"/>
      <name val="Calibri"/>
      <family val="2"/>
      <scheme val="minor"/>
    </font>
    <font>
      <sz val="12"/>
      <color rgb="FF000000"/>
      <name val="Arial"/>
      <family val="2"/>
    </font>
    <font>
      <u/>
      <sz val="12"/>
      <color rgb="FF000000"/>
      <name val="Calibri"/>
      <family val="2"/>
      <scheme val="minor"/>
    </font>
    <font>
      <sz val="10"/>
      <color rgb="FF000000"/>
      <name val="Arial"/>
      <family val="2"/>
    </font>
    <font>
      <b/>
      <sz val="20"/>
      <color theme="0"/>
      <name val="Arial"/>
      <family val="2"/>
    </font>
    <font>
      <u/>
      <sz val="12"/>
      <color theme="0"/>
      <name val="Arial"/>
      <family val="2"/>
    </font>
    <font>
      <sz val="10"/>
      <color theme="0"/>
      <name val="Arial"/>
      <family val="2"/>
    </font>
    <font>
      <sz val="12"/>
      <color theme="0"/>
      <name val="Calibri"/>
      <family val="2"/>
      <scheme val="minor"/>
    </font>
    <font>
      <sz val="12"/>
      <color rgb="FF002664"/>
      <name val="Calibri"/>
      <family val="2"/>
      <scheme val="minor"/>
    </font>
    <font>
      <vertAlign val="superscript"/>
      <sz val="12"/>
      <color rgb="FF002664"/>
      <name val="Calibri"/>
      <family val="2"/>
      <scheme val="minor"/>
    </font>
    <font>
      <b/>
      <sz val="22"/>
      <color theme="0"/>
      <name val="Calibri"/>
      <family val="2"/>
      <scheme val="minor"/>
    </font>
    <font>
      <b/>
      <sz val="18"/>
      <color rgb="FF002664"/>
      <name val="Calibri"/>
      <family val="2"/>
      <scheme val="minor"/>
    </font>
    <font>
      <b/>
      <sz val="16"/>
      <color rgb="FF002664"/>
      <name val="Calibri"/>
      <family val="2"/>
      <scheme val="minor"/>
    </font>
    <font>
      <i/>
      <sz val="14"/>
      <color rgb="FF002664"/>
      <name val="Calibri"/>
      <family val="2"/>
      <scheme val="minor"/>
    </font>
    <font>
      <b/>
      <sz val="10"/>
      <color theme="1"/>
      <name val="Arial"/>
      <family val="2"/>
    </font>
    <font>
      <b/>
      <sz val="14"/>
      <color theme="0"/>
      <name val="Calibri"/>
      <family val="2"/>
      <scheme val="minor"/>
    </font>
    <font>
      <sz val="18"/>
      <name val="Calibri"/>
      <family val="2"/>
      <scheme val="minor"/>
    </font>
    <font>
      <b/>
      <sz val="14"/>
      <color rgb="FF002664"/>
      <name val="Calibri"/>
      <family val="2"/>
      <scheme val="minor"/>
    </font>
    <font>
      <b/>
      <sz val="18"/>
      <color theme="1"/>
      <name val="Arial"/>
      <family val="2"/>
    </font>
    <font>
      <b/>
      <sz val="18"/>
      <color theme="1"/>
      <name val="Calibri"/>
      <family val="2"/>
      <scheme val="minor"/>
    </font>
    <font>
      <sz val="18"/>
      <color rgb="FF000000"/>
      <name val="Calibri"/>
      <family val="2"/>
      <scheme val="minor"/>
    </font>
    <font>
      <b/>
      <sz val="18"/>
      <color rgb="FF0000FF"/>
      <name val="Arial"/>
      <family val="2"/>
    </font>
    <font>
      <sz val="14"/>
      <color rgb="FF002664"/>
      <name val="Calibri"/>
      <family val="2"/>
      <scheme val="minor"/>
    </font>
    <font>
      <sz val="14"/>
      <color rgb="FF000000"/>
      <name val="Calibri"/>
      <family val="2"/>
      <scheme val="minor"/>
    </font>
    <font>
      <b/>
      <sz val="14"/>
      <color theme="1"/>
      <name val="Arial"/>
      <family val="2"/>
    </font>
    <font>
      <b/>
      <i/>
      <sz val="12"/>
      <color rgb="FF000000"/>
      <name val="Calibri"/>
      <family val="2"/>
      <scheme val="minor"/>
    </font>
    <font>
      <b/>
      <i/>
      <sz val="18"/>
      <color rgb="FF000000"/>
      <name val="Calibri"/>
      <family val="2"/>
      <scheme val="minor"/>
    </font>
    <font>
      <b/>
      <sz val="18"/>
      <color rgb="FF000000"/>
      <name val="Calibri"/>
      <family val="2"/>
      <scheme val="minor"/>
    </font>
    <font>
      <sz val="12"/>
      <color theme="1"/>
      <name val="Calibri"/>
      <family val="2"/>
      <scheme val="minor"/>
    </font>
    <font>
      <b/>
      <sz val="12"/>
      <color rgb="FF002664"/>
      <name val="Calibri"/>
      <family val="2"/>
      <scheme val="minor"/>
    </font>
    <font>
      <b/>
      <sz val="12"/>
      <name val="Calibri"/>
      <family val="2"/>
      <scheme val="minor"/>
    </font>
    <font>
      <b/>
      <vertAlign val="superscript"/>
      <sz val="12"/>
      <color rgb="FF000000"/>
      <name val="Calibri"/>
      <family val="2"/>
      <scheme val="minor"/>
    </font>
    <font>
      <b/>
      <sz val="12"/>
      <color theme="0"/>
      <name val="Calibri"/>
      <family val="2"/>
      <scheme val="minor"/>
    </font>
    <font>
      <u/>
      <sz val="12"/>
      <color theme="10"/>
      <name val="Calibri"/>
      <family val="2"/>
      <scheme val="minor"/>
    </font>
    <font>
      <b/>
      <u/>
      <sz val="12"/>
      <color theme="10"/>
      <name val="Calibri"/>
      <family val="2"/>
      <scheme val="minor"/>
    </font>
    <font>
      <vertAlign val="superscript"/>
      <sz val="12"/>
      <color rgb="FF000000"/>
      <name val="Calibri"/>
      <family val="2"/>
      <scheme val="minor"/>
    </font>
    <font>
      <b/>
      <sz val="12"/>
      <color theme="1"/>
      <name val="Calibri"/>
      <family val="2"/>
      <scheme val="minor"/>
    </font>
    <font>
      <u/>
      <sz val="12"/>
      <color theme="1"/>
      <name val="Calibri"/>
      <family val="2"/>
      <scheme val="minor"/>
    </font>
    <font>
      <sz val="11.5"/>
      <color rgb="FF002664"/>
      <name val="Calibri"/>
      <family val="2"/>
      <scheme val="minor"/>
    </font>
    <font>
      <sz val="11.5"/>
      <color rgb="FF000000"/>
      <name val="Arial"/>
      <family val="2"/>
    </font>
    <font>
      <sz val="18"/>
      <color rgb="FF002664"/>
      <name val="Calibri"/>
      <family val="2"/>
      <scheme val="minor"/>
    </font>
    <font>
      <b/>
      <sz val="28"/>
      <color rgb="FF000000"/>
      <name val="Calibri"/>
      <family val="2"/>
      <scheme val="minor"/>
    </font>
  </fonts>
  <fills count="38">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92D050"/>
        <bgColor rgb="FFCFE2F3"/>
      </patternFill>
    </fill>
    <fill>
      <patternFill patternType="solid">
        <fgColor theme="6" tint="0.79998168889431442"/>
        <bgColor rgb="FFFFFFFF"/>
      </patternFill>
    </fill>
    <fill>
      <patternFill patternType="solid">
        <fgColor theme="6" tint="0.79998168889431442"/>
        <bgColor rgb="FFDAEEF3"/>
      </patternFill>
    </fill>
    <fill>
      <patternFill patternType="solid">
        <fgColor theme="0" tint="-0.14999847407452621"/>
        <bgColor indexed="64"/>
      </patternFill>
    </fill>
    <fill>
      <patternFill patternType="solid">
        <fgColor theme="0" tint="-0.14999847407452621"/>
        <bgColor rgb="FFFFFF00"/>
      </patternFill>
    </fill>
    <fill>
      <patternFill patternType="solid">
        <fgColor theme="0" tint="-0.14999847407452621"/>
        <bgColor rgb="FFCFE2F3"/>
      </patternFill>
    </fill>
    <fill>
      <patternFill patternType="solid">
        <fgColor theme="0"/>
        <bgColor indexed="64"/>
      </patternFill>
    </fill>
    <fill>
      <patternFill patternType="solid">
        <fgColor theme="9" tint="0.59999389629810485"/>
        <bgColor rgb="FFFFFFFF"/>
      </patternFill>
    </fill>
    <fill>
      <patternFill patternType="solid">
        <fgColor theme="9" tint="0.59999389629810485"/>
        <bgColor indexed="64"/>
      </patternFill>
    </fill>
    <fill>
      <patternFill patternType="solid">
        <fgColor rgb="FFFCD5B4"/>
        <bgColor rgb="FFFFFFFF"/>
      </patternFill>
    </fill>
    <fill>
      <patternFill patternType="solid">
        <fgColor rgb="FFFFFF00"/>
        <bgColor rgb="FFFFFFFF"/>
      </patternFill>
    </fill>
    <fill>
      <patternFill patternType="solid">
        <fgColor theme="0" tint="-0.249977111117893"/>
        <bgColor indexed="64"/>
      </patternFill>
    </fill>
    <fill>
      <patternFill patternType="solid">
        <fgColor rgb="FF002664"/>
        <bgColor indexed="64"/>
      </patternFill>
    </fill>
    <fill>
      <patternFill patternType="solid">
        <fgColor theme="4" tint="0.39997558519241921"/>
        <bgColor rgb="FFFFFF00"/>
      </patternFill>
    </fill>
    <fill>
      <patternFill patternType="solid">
        <fgColor theme="0" tint="-0.14999847407452621"/>
        <bgColor rgb="FFFFFFFF"/>
      </patternFill>
    </fill>
    <fill>
      <patternFill patternType="solid">
        <fgColor rgb="FFCCCCFF"/>
        <bgColor indexed="64"/>
      </patternFill>
    </fill>
    <fill>
      <patternFill patternType="solid">
        <fgColor theme="0" tint="-0.249977111117893"/>
        <bgColor rgb="FFFFFFFF"/>
      </patternFill>
    </fill>
    <fill>
      <patternFill patternType="solid">
        <fgColor rgb="FFCCCCFF"/>
        <bgColor rgb="FF92D050"/>
      </patternFill>
    </fill>
    <fill>
      <patternFill patternType="solid">
        <fgColor rgb="FFCCCCFF"/>
        <bgColor rgb="FFFDE9D9"/>
      </patternFill>
    </fill>
    <fill>
      <patternFill patternType="solid">
        <fgColor rgb="FFCCCCFF"/>
        <bgColor rgb="FFFFFF00"/>
      </patternFill>
    </fill>
    <fill>
      <patternFill patternType="solid">
        <fgColor theme="0" tint="-4.9989318521683403E-2"/>
        <bgColor rgb="FFFFFFFF"/>
      </patternFill>
    </fill>
    <fill>
      <patternFill patternType="solid">
        <fgColor theme="2"/>
        <bgColor indexed="64"/>
      </patternFill>
    </fill>
    <fill>
      <patternFill patternType="solid">
        <fgColor rgb="FF92D050"/>
        <bgColor rgb="FFFFFF00"/>
      </patternFill>
    </fill>
    <fill>
      <patternFill patternType="solid">
        <fgColor theme="2"/>
        <bgColor rgb="FFCFE2F3"/>
      </patternFill>
    </fill>
    <fill>
      <patternFill patternType="solid">
        <fgColor theme="2"/>
        <bgColor rgb="FFFFFF00"/>
      </patternFill>
    </fill>
    <fill>
      <patternFill patternType="solid">
        <fgColor theme="4" tint="0.39997558519241921"/>
        <bgColor indexed="64"/>
      </patternFill>
    </fill>
    <fill>
      <patternFill patternType="solid">
        <fgColor theme="0"/>
        <bgColor rgb="FFFFFFFF"/>
      </patternFill>
    </fill>
    <fill>
      <patternFill patternType="solid">
        <fgColor theme="0"/>
        <bgColor rgb="FF92D050"/>
      </patternFill>
    </fill>
    <fill>
      <patternFill patternType="solid">
        <fgColor rgb="FF78746E"/>
        <bgColor indexed="64"/>
      </patternFill>
    </fill>
    <fill>
      <patternFill patternType="solid">
        <fgColor rgb="FF78746E"/>
        <bgColor rgb="FFFFFFFF"/>
      </patternFill>
    </fill>
    <fill>
      <patternFill patternType="solid">
        <fgColor theme="0" tint="-0.499984740745262"/>
        <bgColor rgb="FFFFFFFF"/>
      </patternFill>
    </fill>
    <fill>
      <patternFill patternType="solid">
        <fgColor theme="3" tint="0.79998168889431442"/>
        <bgColor indexed="64"/>
      </patternFill>
    </fill>
  </fills>
  <borders count="9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bottom/>
      <diagonal/>
    </border>
    <border>
      <left style="thin">
        <color auto="1"/>
      </left>
      <right style="thin">
        <color rgb="FFFF0000"/>
      </right>
      <top style="thin">
        <color auto="1"/>
      </top>
      <bottom style="thin">
        <color auto="1"/>
      </bottom>
      <diagonal/>
    </border>
    <border>
      <left style="thin">
        <color indexed="64"/>
      </left>
      <right style="thin">
        <color indexed="64"/>
      </right>
      <top style="thin">
        <color rgb="FFFF0000"/>
      </top>
      <bottom style="thin">
        <color indexed="64"/>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rgb="FF002664"/>
      </left>
      <right style="thin">
        <color rgb="FF002664"/>
      </right>
      <top style="thin">
        <color rgb="FF002664"/>
      </top>
      <bottom style="thin">
        <color rgb="FF002664"/>
      </bottom>
      <diagonal/>
    </border>
    <border>
      <left/>
      <right style="thin">
        <color rgb="FF002664"/>
      </right>
      <top style="thin">
        <color rgb="FF002664"/>
      </top>
      <bottom style="thin">
        <color rgb="FF0026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medium">
        <color indexed="64"/>
      </right>
      <top style="medium">
        <color indexed="64"/>
      </top>
      <bottom style="medium">
        <color indexed="64"/>
      </bottom>
      <diagonal/>
    </border>
    <border>
      <left style="thin">
        <color rgb="FF002664"/>
      </left>
      <right/>
      <top/>
      <bottom/>
      <diagonal/>
    </border>
    <border>
      <left/>
      <right style="thin">
        <color rgb="FF002664"/>
      </right>
      <top/>
      <bottom/>
      <diagonal/>
    </border>
    <border>
      <left/>
      <right style="thin">
        <color indexed="64"/>
      </right>
      <top style="thin">
        <color rgb="FF002664"/>
      </top>
      <bottom style="thin">
        <color indexed="64"/>
      </bottom>
      <diagonal/>
    </border>
    <border>
      <left style="thin">
        <color theme="0"/>
      </left>
      <right style="thin">
        <color indexed="64"/>
      </right>
      <top style="thin">
        <color theme="0"/>
      </top>
      <bottom style="thin">
        <color theme="0"/>
      </bottom>
      <diagonal/>
    </border>
    <border>
      <left style="thin">
        <color theme="2"/>
      </left>
      <right style="thin">
        <color theme="2"/>
      </right>
      <top style="thin">
        <color theme="2"/>
      </top>
      <bottom style="thin">
        <color theme="2"/>
      </bottom>
      <diagonal/>
    </border>
    <border>
      <left style="thin">
        <color theme="0"/>
      </left>
      <right/>
      <top style="thin">
        <color rgb="FF002664"/>
      </top>
      <bottom style="thin">
        <color theme="0"/>
      </bottom>
      <diagonal/>
    </border>
    <border>
      <left/>
      <right style="thin">
        <color theme="0"/>
      </right>
      <top style="thin">
        <color rgb="FF002664"/>
      </top>
      <bottom style="thin">
        <color theme="0"/>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style="thin">
        <color theme="2"/>
      </bottom>
      <diagonal/>
    </border>
    <border>
      <left/>
      <right style="thin">
        <color theme="2"/>
      </right>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rgb="FF002664"/>
      </left>
      <right/>
      <top style="thin">
        <color rgb="FF002664"/>
      </top>
      <bottom style="thin">
        <color theme="2"/>
      </bottom>
      <diagonal/>
    </border>
    <border>
      <left style="thin">
        <color rgb="FF002664"/>
      </left>
      <right style="thin">
        <color rgb="FF002664"/>
      </right>
      <top style="thin">
        <color rgb="FF002664"/>
      </top>
      <bottom/>
      <diagonal/>
    </border>
    <border>
      <left/>
      <right/>
      <top style="thin">
        <color theme="2"/>
      </top>
      <bottom/>
      <diagonal/>
    </border>
    <border>
      <left style="thin">
        <color rgb="FF002664"/>
      </left>
      <right/>
      <top style="thin">
        <color rgb="FF002664"/>
      </top>
      <bottom/>
      <diagonal/>
    </border>
    <border>
      <left/>
      <right style="thin">
        <color theme="2"/>
      </right>
      <top style="thin">
        <color theme="2"/>
      </top>
      <bottom style="thin">
        <color theme="2"/>
      </bottom>
      <diagonal/>
    </border>
    <border>
      <left/>
      <right/>
      <top style="thin">
        <color rgb="FF002664"/>
      </top>
      <bottom/>
      <diagonal/>
    </border>
    <border>
      <left/>
      <right style="thin">
        <color rgb="FF002664"/>
      </right>
      <top style="thin">
        <color rgb="FF002664"/>
      </top>
      <bottom/>
      <diagonal/>
    </border>
    <border>
      <left/>
      <right/>
      <top/>
      <bottom style="thin">
        <color theme="2"/>
      </bottom>
      <diagonal/>
    </border>
    <border>
      <left style="thin">
        <color rgb="FF002664"/>
      </left>
      <right/>
      <top/>
      <bottom style="thin">
        <color theme="2"/>
      </bottom>
      <diagonal/>
    </border>
    <border>
      <left style="thin">
        <color rgb="FF002664"/>
      </left>
      <right/>
      <top style="thin">
        <color rgb="FF002664"/>
      </top>
      <bottom style="thin">
        <color rgb="FF002664"/>
      </bottom>
      <diagonal/>
    </border>
    <border>
      <left/>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medium">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rgb="FF002664"/>
      </top>
      <bottom style="thin">
        <color indexed="64"/>
      </bottom>
      <diagonal/>
    </border>
    <border>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top/>
      <bottom style="thin">
        <color auto="1"/>
      </bottom>
      <diagonal/>
    </border>
    <border>
      <left/>
      <right/>
      <top style="medium">
        <color indexed="64"/>
      </top>
      <bottom style="thin">
        <color auto="1"/>
      </bottom>
      <diagonal/>
    </border>
  </borders>
  <cellStyleXfs count="7">
    <xf numFmtId="0" fontId="0" fillId="0" borderId="0"/>
    <xf numFmtId="0" fontId="9" fillId="0" borderId="0"/>
    <xf numFmtId="0" fontId="15" fillId="0" borderId="0" applyNumberFormat="0" applyFill="0" applyBorder="0" applyAlignment="0" applyProtection="0"/>
    <xf numFmtId="0" fontId="8" fillId="0" borderId="0"/>
    <xf numFmtId="0" fontId="7" fillId="0" borderId="0"/>
    <xf numFmtId="9" fontId="24" fillId="0" borderId="0" applyFont="0" applyFill="0" applyBorder="0" applyAlignment="0" applyProtection="0"/>
    <xf numFmtId="0" fontId="6" fillId="0" borderId="0"/>
  </cellStyleXfs>
  <cellXfs count="610">
    <xf numFmtId="0" fontId="0" fillId="0" borderId="0" xfId="0" applyFont="1" applyAlignment="1"/>
    <xf numFmtId="0" fontId="9" fillId="0" borderId="0" xfId="0" applyFont="1" applyAlignment="1" applyProtection="1"/>
    <xf numFmtId="0" fontId="11" fillId="0" borderId="0" xfId="0" applyFont="1" applyAlignment="1" applyProtection="1">
      <alignment horizontal="right"/>
    </xf>
    <xf numFmtId="0" fontId="11" fillId="0" borderId="0" xfId="0" applyFont="1" applyProtection="1"/>
    <xf numFmtId="0" fontId="9" fillId="0" borderId="0" xfId="0" applyFont="1" applyBorder="1" applyAlignment="1" applyProtection="1"/>
    <xf numFmtId="0" fontId="9" fillId="0" borderId="0" xfId="0" applyFont="1" applyAlignment="1"/>
    <xf numFmtId="0" fontId="0" fillId="0" borderId="0" xfId="0" applyFill="1"/>
    <xf numFmtId="0" fontId="9" fillId="0" borderId="0" xfId="0" applyFont="1" applyFill="1"/>
    <xf numFmtId="0" fontId="13" fillId="0" borderId="0" xfId="0" applyFont="1" applyAlignment="1" applyProtection="1"/>
    <xf numFmtId="0" fontId="9" fillId="0" borderId="0" xfId="0" applyFont="1" applyBorder="1" applyAlignment="1" applyProtection="1"/>
    <xf numFmtId="0" fontId="9" fillId="0" borderId="0" xfId="0" applyFont="1" applyBorder="1" applyAlignment="1" applyProtection="1"/>
    <xf numFmtId="0" fontId="9" fillId="0" borderId="0" xfId="0" applyFont="1" applyFill="1" applyAlignment="1" applyProtection="1"/>
    <xf numFmtId="0" fontId="17" fillId="0" borderId="0" xfId="0" applyFont="1" applyFill="1" applyAlignment="1" applyProtection="1"/>
    <xf numFmtId="0" fontId="14" fillId="4" borderId="1" xfId="0" applyNumberFormat="1" applyFont="1" applyFill="1" applyBorder="1" applyAlignment="1" applyProtection="1">
      <alignment horizontal="left" vertical="center"/>
      <protection locked="0"/>
    </xf>
    <xf numFmtId="0" fontId="9" fillId="0" borderId="0" xfId="0" applyFont="1" applyAlignment="1">
      <alignment horizontal="center"/>
    </xf>
    <xf numFmtId="0" fontId="9" fillId="0" borderId="0" xfId="0" applyFont="1" applyAlignment="1">
      <alignment horizontal="left"/>
    </xf>
    <xf numFmtId="0" fontId="0" fillId="0" borderId="0" xfId="0" applyFill="1" applyAlignment="1">
      <alignment horizontal="right"/>
    </xf>
    <xf numFmtId="0" fontId="9" fillId="0" borderId="0" xfId="0" applyFont="1" applyAlignment="1" applyProtection="1">
      <alignment vertical="center"/>
    </xf>
    <xf numFmtId="0" fontId="17" fillId="0" borderId="0" xfId="0" applyFont="1" applyAlignment="1"/>
    <xf numFmtId="0" fontId="17" fillId="0" borderId="0" xfId="0" applyFont="1" applyAlignment="1">
      <alignment horizontal="left"/>
    </xf>
    <xf numFmtId="0" fontId="17" fillId="0" borderId="0" xfId="0" applyFont="1" applyAlignment="1">
      <alignment horizontal="center"/>
    </xf>
    <xf numFmtId="0" fontId="9" fillId="0" borderId="0" xfId="0" applyFont="1" applyFill="1" applyAlignment="1">
      <alignment horizontal="right"/>
    </xf>
    <xf numFmtId="168" fontId="14" fillId="4" borderId="1" xfId="0" applyNumberFormat="1" applyFont="1" applyFill="1" applyBorder="1" applyAlignment="1" applyProtection="1">
      <alignment horizontal="left" vertical="center"/>
      <protection locked="0"/>
    </xf>
    <xf numFmtId="0" fontId="20" fillId="0" borderId="0" xfId="3" applyFont="1"/>
    <xf numFmtId="0" fontId="8" fillId="0" borderId="0" xfId="3"/>
    <xf numFmtId="0" fontId="8" fillId="0" borderId="0" xfId="3" applyAlignment="1">
      <alignment horizontal="center"/>
    </xf>
    <xf numFmtId="0" fontId="19" fillId="0" borderId="0" xfId="3" applyFont="1" applyAlignment="1">
      <alignment vertical="center"/>
    </xf>
    <xf numFmtId="0" fontId="9" fillId="0" borderId="0" xfId="0" applyFont="1"/>
    <xf numFmtId="0" fontId="11" fillId="0" borderId="0" xfId="0" applyFont="1" applyAlignment="1">
      <alignment wrapText="1"/>
    </xf>
    <xf numFmtId="0" fontId="9" fillId="0" borderId="0" xfId="0" applyFont="1" applyAlignment="1" applyProtection="1">
      <alignment horizontal="center" vertical="center"/>
    </xf>
    <xf numFmtId="0" fontId="12" fillId="9" borderId="3" xfId="0" applyFont="1" applyFill="1" applyBorder="1" applyAlignment="1" applyProtection="1">
      <alignment horizontal="center" vertical="center" wrapText="1"/>
    </xf>
    <xf numFmtId="0" fontId="12" fillId="9" borderId="4" xfId="0" applyFont="1" applyFill="1" applyBorder="1" applyAlignment="1" applyProtection="1">
      <alignment horizontal="center" vertical="center" wrapText="1"/>
    </xf>
    <xf numFmtId="0" fontId="21" fillId="0" borderId="1" xfId="0" applyFont="1" applyBorder="1" applyAlignment="1" applyProtection="1"/>
    <xf numFmtId="0" fontId="21" fillId="0" borderId="1" xfId="0" applyFont="1" applyFill="1" applyBorder="1" applyAlignment="1" applyProtection="1"/>
    <xf numFmtId="0" fontId="21" fillId="0" borderId="1" xfId="0" applyFont="1" applyBorder="1" applyAlignment="1" applyProtection="1">
      <alignment horizontal="left"/>
    </xf>
    <xf numFmtId="0" fontId="16" fillId="0" borderId="1" xfId="0" applyFont="1" applyBorder="1" applyAlignment="1" applyProtection="1">
      <alignment horizontal="center" vertical="center"/>
    </xf>
    <xf numFmtId="0" fontId="16" fillId="0" borderId="1" xfId="0" applyFont="1" applyBorder="1" applyAlignment="1" applyProtection="1"/>
    <xf numFmtId="169" fontId="14" fillId="4" borderId="1" xfId="0" applyNumberFormat="1" applyFont="1" applyFill="1" applyBorder="1" applyAlignment="1" applyProtection="1">
      <alignment horizontal="left" vertical="center"/>
      <protection locked="0"/>
    </xf>
    <xf numFmtId="0" fontId="9" fillId="0" borderId="0" xfId="0" applyFont="1" applyAlignment="1">
      <alignment vertical="center"/>
    </xf>
    <xf numFmtId="0" fontId="16" fillId="0" borderId="1" xfId="0" applyFont="1" applyBorder="1" applyAlignment="1">
      <alignment vertical="center"/>
    </xf>
    <xf numFmtId="0" fontId="11" fillId="2" borderId="0" xfId="0" applyFont="1" applyFill="1" applyAlignment="1">
      <alignment horizontal="center" wrapText="1"/>
    </xf>
    <xf numFmtId="0" fontId="17" fillId="0" borderId="0" xfId="0" applyFont="1"/>
    <xf numFmtId="0" fontId="11" fillId="0" borderId="0" xfId="0" applyFont="1" applyAlignment="1">
      <alignment horizontal="center"/>
    </xf>
    <xf numFmtId="0" fontId="22" fillId="0" borderId="0" xfId="0" applyFont="1"/>
    <xf numFmtId="0" fontId="22" fillId="13" borderId="1" xfId="0" applyFont="1" applyFill="1" applyBorder="1" applyAlignment="1">
      <alignment vertical="center"/>
    </xf>
    <xf numFmtId="0" fontId="22" fillId="14" borderId="1" xfId="0" applyFont="1" applyFill="1" applyBorder="1" applyAlignment="1">
      <alignment vertical="center"/>
    </xf>
    <xf numFmtId="0" fontId="22" fillId="15" borderId="2" xfId="0" applyFont="1" applyFill="1" applyBorder="1" applyAlignment="1">
      <alignment vertical="center" wrapText="1"/>
    </xf>
    <xf numFmtId="0" fontId="9" fillId="14" borderId="1" xfId="0" applyFont="1" applyFill="1" applyBorder="1" applyAlignment="1"/>
    <xf numFmtId="0" fontId="22" fillId="13" borderId="1" xfId="0" applyFont="1" applyFill="1" applyBorder="1" applyAlignment="1">
      <alignment vertical="center" wrapText="1"/>
    </xf>
    <xf numFmtId="0" fontId="9" fillId="0" borderId="21" xfId="0" applyFont="1" applyBorder="1" applyAlignment="1" applyProtection="1">
      <alignment vertical="center"/>
    </xf>
    <xf numFmtId="0" fontId="9" fillId="0" borderId="35" xfId="0" applyFont="1" applyBorder="1" applyAlignment="1" applyProtection="1"/>
    <xf numFmtId="0" fontId="27" fillId="18" borderId="35" xfId="0" applyFont="1" applyFill="1" applyBorder="1" applyAlignment="1" applyProtection="1">
      <alignment vertical="center"/>
    </xf>
    <xf numFmtId="0" fontId="28" fillId="18" borderId="35" xfId="0" applyFont="1" applyFill="1" applyBorder="1" applyAlignment="1"/>
    <xf numFmtId="0" fontId="27" fillId="18" borderId="35" xfId="0" applyFont="1" applyFill="1" applyBorder="1" applyAlignment="1" applyProtection="1"/>
    <xf numFmtId="0" fontId="31" fillId="18" borderId="35" xfId="0" applyFont="1" applyFill="1" applyBorder="1" applyAlignment="1" applyProtection="1">
      <alignment vertical="center"/>
    </xf>
    <xf numFmtId="0" fontId="12" fillId="9" borderId="11" xfId="0" applyFont="1" applyFill="1" applyBorder="1" applyAlignment="1" applyProtection="1">
      <alignment horizontal="center" vertical="center" wrapText="1"/>
    </xf>
    <xf numFmtId="0" fontId="12" fillId="9" borderId="5" xfId="0" applyFont="1" applyFill="1" applyBorder="1" applyAlignment="1" applyProtection="1">
      <alignment horizontal="center" vertical="center" wrapText="1"/>
    </xf>
    <xf numFmtId="0" fontId="16" fillId="0" borderId="20" xfId="0" applyFont="1" applyBorder="1" applyAlignment="1" applyProtection="1">
      <alignment vertical="center"/>
    </xf>
    <xf numFmtId="0" fontId="12" fillId="9" borderId="2" xfId="0" applyFont="1" applyFill="1" applyBorder="1" applyAlignment="1" applyProtection="1">
      <alignment horizontal="center" vertical="center" wrapText="1"/>
    </xf>
    <xf numFmtId="0" fontId="0" fillId="12" borderId="0" xfId="0" applyFont="1" applyFill="1" applyAlignment="1"/>
    <xf numFmtId="167" fontId="32" fillId="18" borderId="35" xfId="0" applyNumberFormat="1" applyFont="1" applyFill="1" applyBorder="1" applyAlignment="1" applyProtection="1">
      <alignment horizontal="left" vertical="center"/>
      <protection locked="0"/>
    </xf>
    <xf numFmtId="167" fontId="32" fillId="27" borderId="44" xfId="0" applyNumberFormat="1" applyFont="1" applyFill="1" applyBorder="1" applyAlignment="1" applyProtection="1">
      <alignment horizontal="left" vertical="center"/>
      <protection locked="0"/>
    </xf>
    <xf numFmtId="167" fontId="33" fillId="27" borderId="44" xfId="0" applyNumberFormat="1" applyFont="1" applyFill="1" applyBorder="1" applyAlignment="1" applyProtection="1">
      <alignment horizontal="left" vertical="center"/>
      <protection locked="0"/>
    </xf>
    <xf numFmtId="0" fontId="10" fillId="27" borderId="0" xfId="0" applyFont="1" applyFill="1" applyAlignment="1">
      <alignment horizontal="center" vertical="center" wrapText="1"/>
    </xf>
    <xf numFmtId="167" fontId="29" fillId="27" borderId="48" xfId="0" applyNumberFormat="1" applyFont="1" applyFill="1" applyBorder="1" applyAlignment="1" applyProtection="1">
      <alignment vertical="top" wrapText="1"/>
      <protection locked="0"/>
    </xf>
    <xf numFmtId="167" fontId="29" fillId="27" borderId="49" xfId="0" applyNumberFormat="1" applyFont="1" applyFill="1" applyBorder="1" applyAlignment="1" applyProtection="1">
      <alignment vertical="top" wrapText="1"/>
      <protection locked="0"/>
    </xf>
    <xf numFmtId="167" fontId="32" fillId="27" borderId="51" xfId="0" applyNumberFormat="1" applyFont="1" applyFill="1" applyBorder="1" applyAlignment="1" applyProtection="1">
      <alignment horizontal="left" vertical="center"/>
      <protection locked="0"/>
    </xf>
    <xf numFmtId="167" fontId="32" fillId="27" borderId="52" xfId="0" applyNumberFormat="1" applyFont="1" applyFill="1" applyBorder="1" applyAlignment="1" applyProtection="1">
      <alignment horizontal="left" vertical="center"/>
      <protection locked="0"/>
    </xf>
    <xf numFmtId="167" fontId="32" fillId="18" borderId="53" xfId="0" applyNumberFormat="1" applyFont="1" applyFill="1" applyBorder="1" applyAlignment="1" applyProtection="1">
      <alignment horizontal="left" vertical="center"/>
      <protection locked="0"/>
    </xf>
    <xf numFmtId="167" fontId="32" fillId="27" borderId="57" xfId="0" applyNumberFormat="1" applyFont="1" applyFill="1" applyBorder="1" applyAlignment="1" applyProtection="1">
      <alignment horizontal="left" vertical="center"/>
      <protection locked="0"/>
    </xf>
    <xf numFmtId="167" fontId="32" fillId="18" borderId="54" xfId="0" applyNumberFormat="1" applyFont="1" applyFill="1" applyBorder="1" applyAlignment="1" applyProtection="1">
      <alignment horizontal="left" vertical="center"/>
      <protection locked="0"/>
    </xf>
    <xf numFmtId="0" fontId="31" fillId="18" borderId="61" xfId="0" applyFont="1" applyFill="1" applyBorder="1" applyAlignment="1" applyProtection="1">
      <alignment vertical="center"/>
    </xf>
    <xf numFmtId="0" fontId="31" fillId="18" borderId="60" xfId="0" applyFont="1" applyFill="1" applyBorder="1" applyAlignment="1" applyProtection="1">
      <alignment vertical="center"/>
    </xf>
    <xf numFmtId="0" fontId="31" fillId="18" borderId="50" xfId="0" applyFont="1" applyFill="1" applyBorder="1" applyAlignment="1" applyProtection="1">
      <alignment vertical="center"/>
    </xf>
    <xf numFmtId="167" fontId="29" fillId="27" borderId="0" xfId="0" applyNumberFormat="1" applyFont="1" applyFill="1" applyBorder="1" applyAlignment="1" applyProtection="1">
      <alignment vertical="top" wrapText="1"/>
      <protection locked="0"/>
    </xf>
    <xf numFmtId="0" fontId="13" fillId="26" borderId="15" xfId="0" applyFont="1" applyFill="1" applyBorder="1" applyAlignment="1">
      <alignment vertical="center" wrapText="1"/>
    </xf>
    <xf numFmtId="0" fontId="13" fillId="26" borderId="16" xfId="0" applyFont="1" applyFill="1" applyBorder="1" applyAlignment="1">
      <alignment vertical="center" wrapText="1"/>
    </xf>
    <xf numFmtId="0" fontId="13" fillId="26" borderId="17" xfId="0" applyFont="1" applyFill="1" applyBorder="1" applyAlignment="1">
      <alignment vertical="center" wrapText="1"/>
    </xf>
    <xf numFmtId="0" fontId="13" fillId="3" borderId="13" xfId="0" applyFont="1" applyFill="1" applyBorder="1" applyAlignment="1">
      <alignment vertical="center"/>
    </xf>
    <xf numFmtId="0" fontId="13" fillId="16" borderId="16" xfId="0" applyFont="1" applyFill="1" applyBorder="1" applyAlignment="1">
      <alignment vertical="center"/>
    </xf>
    <xf numFmtId="0" fontId="13" fillId="22" borderId="16" xfId="0" applyFont="1" applyFill="1" applyBorder="1" applyAlignment="1" applyProtection="1">
      <alignment vertical="center"/>
    </xf>
    <xf numFmtId="0" fontId="13" fillId="26" borderId="19" xfId="0" applyFont="1" applyFill="1" applyBorder="1" applyAlignment="1">
      <alignment vertical="center" wrapText="1"/>
    </xf>
    <xf numFmtId="0" fontId="13" fillId="26" borderId="63" xfId="0" applyFont="1" applyFill="1" applyBorder="1" applyAlignment="1">
      <alignment vertical="center" wrapText="1"/>
    </xf>
    <xf numFmtId="0" fontId="13" fillId="12" borderId="16" xfId="0" applyFont="1" applyFill="1" applyBorder="1" applyAlignment="1">
      <alignment horizontal="left" vertical="top" wrapText="1"/>
    </xf>
    <xf numFmtId="0" fontId="13" fillId="12" borderId="15" xfId="0" applyFont="1" applyFill="1" applyBorder="1" applyAlignment="1">
      <alignment horizontal="left" vertical="center" wrapText="1"/>
    </xf>
    <xf numFmtId="0" fontId="13" fillId="12" borderId="16" xfId="0" applyFont="1" applyFill="1" applyBorder="1" applyAlignment="1">
      <alignment horizontal="left" vertical="center" wrapText="1"/>
    </xf>
    <xf numFmtId="0" fontId="13" fillId="12" borderId="17" xfId="0" applyFont="1" applyFill="1" applyBorder="1" applyAlignment="1">
      <alignment horizontal="left" vertical="center" wrapText="1"/>
    </xf>
    <xf numFmtId="0" fontId="31" fillId="18" borderId="40" xfId="0" applyFont="1" applyFill="1" applyBorder="1" applyAlignment="1" applyProtection="1">
      <alignment horizontal="center" vertical="center"/>
    </xf>
    <xf numFmtId="167" fontId="29" fillId="27" borderId="55" xfId="0" applyNumberFormat="1" applyFont="1" applyFill="1" applyBorder="1" applyAlignment="1" applyProtection="1">
      <alignment horizontal="left" vertical="top" wrapText="1"/>
      <protection locked="0"/>
    </xf>
    <xf numFmtId="167" fontId="29" fillId="27" borderId="47" xfId="0" applyNumberFormat="1" applyFont="1" applyFill="1" applyBorder="1" applyAlignment="1" applyProtection="1">
      <alignment horizontal="left" vertical="top" wrapText="1"/>
      <protection locked="0"/>
    </xf>
    <xf numFmtId="0" fontId="9" fillId="27" borderId="0" xfId="0" applyFont="1" applyFill="1" applyAlignment="1" applyProtection="1">
      <alignment horizontal="left" wrapText="1"/>
    </xf>
    <xf numFmtId="0" fontId="11" fillId="2" borderId="0" xfId="0" applyFont="1" applyFill="1" applyAlignment="1" applyProtection="1">
      <alignment horizontal="center" wrapText="1"/>
    </xf>
    <xf numFmtId="0" fontId="11" fillId="0" borderId="0" xfId="0" applyFont="1" applyBorder="1" applyAlignment="1" applyProtection="1">
      <alignment wrapText="1"/>
    </xf>
    <xf numFmtId="0" fontId="11" fillId="0" borderId="0" xfId="0" applyFont="1" applyBorder="1" applyAlignment="1" applyProtection="1">
      <alignment horizontal="center"/>
    </xf>
    <xf numFmtId="0" fontId="11" fillId="0" borderId="0" xfId="0" applyFont="1" applyAlignment="1" applyProtection="1">
      <alignment horizontal="center"/>
    </xf>
    <xf numFmtId="0" fontId="11" fillId="0" borderId="0" xfId="0" applyFont="1" applyAlignment="1" applyProtection="1">
      <alignment horizontal="center" wrapText="1"/>
    </xf>
    <xf numFmtId="0" fontId="11" fillId="0" borderId="0" xfId="0" applyFont="1" applyAlignment="1" applyProtection="1">
      <alignment wrapText="1"/>
    </xf>
    <xf numFmtId="0" fontId="13" fillId="27" borderId="0" xfId="0" applyFont="1" applyFill="1" applyAlignment="1" applyProtection="1"/>
    <xf numFmtId="167" fontId="34" fillId="27" borderId="44" xfId="0" applyNumberFormat="1" applyFont="1" applyFill="1" applyBorder="1" applyAlignment="1" applyProtection="1">
      <alignment horizontal="left" vertical="center"/>
      <protection locked="0"/>
    </xf>
    <xf numFmtId="0" fontId="12" fillId="9" borderId="8" xfId="0" applyFont="1" applyFill="1" applyBorder="1" applyAlignment="1" applyProtection="1">
      <alignment horizontal="center" vertical="center" wrapText="1"/>
    </xf>
    <xf numFmtId="0" fontId="12" fillId="9" borderId="86" xfId="0" applyFont="1" applyFill="1" applyBorder="1" applyAlignment="1" applyProtection="1">
      <alignment horizontal="center" vertical="center" wrapText="1"/>
    </xf>
    <xf numFmtId="0" fontId="16" fillId="21" borderId="1" xfId="0" applyFont="1" applyFill="1" applyBorder="1" applyAlignment="1" applyProtection="1">
      <alignment horizontal="left" vertical="center"/>
    </xf>
    <xf numFmtId="0" fontId="13" fillId="21" borderId="1" xfId="0" applyFont="1" applyFill="1" applyBorder="1" applyAlignment="1" applyProtection="1">
      <alignment horizontal="left" vertical="center"/>
    </xf>
    <xf numFmtId="0" fontId="9" fillId="27" borderId="35" xfId="0" applyFont="1" applyFill="1" applyBorder="1" applyAlignment="1" applyProtection="1"/>
    <xf numFmtId="0" fontId="20" fillId="27" borderId="0" xfId="6" applyFont="1" applyFill="1"/>
    <xf numFmtId="0" fontId="35" fillId="27" borderId="0" xfId="6" applyFont="1" applyFill="1"/>
    <xf numFmtId="0" fontId="35" fillId="27" borderId="0" xfId="6" applyFont="1" applyFill="1" applyAlignment="1">
      <alignment horizontal="center"/>
    </xf>
    <xf numFmtId="167" fontId="12" fillId="27" borderId="0" xfId="1" applyNumberFormat="1" applyFont="1" applyFill="1" applyAlignment="1" applyProtection="1">
      <alignment horizontal="left" vertical="top" wrapText="1"/>
      <protection locked="0"/>
    </xf>
    <xf numFmtId="0" fontId="6" fillId="27" borderId="0" xfId="6" applyFill="1"/>
    <xf numFmtId="0" fontId="19" fillId="27" borderId="0" xfId="6" applyFont="1" applyFill="1" applyAlignment="1">
      <alignment vertical="center"/>
    </xf>
    <xf numFmtId="0" fontId="9" fillId="27" borderId="0" xfId="1" applyFill="1" applyAlignment="1">
      <alignment horizontal="center" vertical="center"/>
    </xf>
    <xf numFmtId="0" fontId="9" fillId="27" borderId="0" xfId="1" applyFill="1"/>
    <xf numFmtId="0" fontId="38" fillId="27" borderId="0" xfId="6" applyFont="1" applyFill="1"/>
    <xf numFmtId="167" fontId="32" fillId="27" borderId="0" xfId="1" applyNumberFormat="1" applyFont="1" applyFill="1" applyAlignment="1" applyProtection="1">
      <alignment horizontal="left" vertical="center"/>
      <protection locked="0"/>
    </xf>
    <xf numFmtId="0" fontId="32" fillId="27" borderId="0" xfId="6" applyFont="1" applyFill="1"/>
    <xf numFmtId="167" fontId="37" fillId="27" borderId="0" xfId="1" applyNumberFormat="1" applyFont="1" applyFill="1" applyAlignment="1" applyProtection="1">
      <alignment horizontal="left" vertical="top" wrapText="1"/>
      <protection locked="0"/>
    </xf>
    <xf numFmtId="0" fontId="39" fillId="27" borderId="0" xfId="6" applyFont="1" applyFill="1"/>
    <xf numFmtId="0" fontId="39" fillId="27" borderId="0" xfId="6" applyFont="1" applyFill="1" applyAlignment="1">
      <alignment horizontal="center"/>
    </xf>
    <xf numFmtId="0" fontId="40" fillId="27" borderId="0" xfId="6" applyFont="1" applyFill="1"/>
    <xf numFmtId="0" fontId="41" fillId="27" borderId="0" xfId="1" applyFont="1" applyFill="1"/>
    <xf numFmtId="167" fontId="42" fillId="27" borderId="0" xfId="1" applyNumberFormat="1" applyFont="1" applyFill="1" applyAlignment="1" applyProtection="1">
      <alignment horizontal="left" vertical="center"/>
      <protection locked="0"/>
    </xf>
    <xf numFmtId="0" fontId="43" fillId="27" borderId="0" xfId="1" applyFont="1" applyFill="1" applyAlignment="1">
      <alignment horizontal="left"/>
    </xf>
    <xf numFmtId="0" fontId="44" fillId="27" borderId="0" xfId="1" applyFont="1" applyFill="1"/>
    <xf numFmtId="0" fontId="45" fillId="27" borderId="0" xfId="6" applyFont="1" applyFill="1"/>
    <xf numFmtId="0" fontId="45" fillId="27" borderId="0" xfId="6" applyFont="1" applyFill="1" applyAlignment="1">
      <alignment horizontal="center"/>
    </xf>
    <xf numFmtId="167" fontId="29" fillId="27" borderId="0" xfId="0" applyNumberFormat="1" applyFont="1" applyFill="1" applyBorder="1" applyAlignment="1" applyProtection="1">
      <alignment horizontal="left" vertical="top" wrapText="1"/>
      <protection locked="0"/>
    </xf>
    <xf numFmtId="0" fontId="9" fillId="18" borderId="59" xfId="0" applyFont="1" applyFill="1" applyBorder="1" applyAlignment="1" applyProtection="1"/>
    <xf numFmtId="0" fontId="27" fillId="18" borderId="54" xfId="0" applyFont="1" applyFill="1" applyBorder="1" applyAlignment="1" applyProtection="1">
      <alignment vertical="center"/>
    </xf>
    <xf numFmtId="0" fontId="28" fillId="18" borderId="54" xfId="0" applyFont="1" applyFill="1" applyBorder="1" applyAlignment="1"/>
    <xf numFmtId="0" fontId="13" fillId="18" borderId="0" xfId="0" applyFont="1" applyFill="1" applyBorder="1" applyAlignment="1" applyProtection="1">
      <alignment horizontal="right" vertical="center"/>
    </xf>
    <xf numFmtId="0" fontId="13" fillId="18" borderId="0" xfId="0" applyFont="1" applyFill="1" applyBorder="1" applyAlignment="1"/>
    <xf numFmtId="0" fontId="13" fillId="18" borderId="0" xfId="0" applyFont="1" applyFill="1" applyBorder="1" applyAlignment="1" applyProtection="1"/>
    <xf numFmtId="0" fontId="9" fillId="18" borderId="0" xfId="0" applyFont="1" applyFill="1" applyBorder="1" applyAlignment="1" applyProtection="1"/>
    <xf numFmtId="0" fontId="27" fillId="18" borderId="0" xfId="0" applyFont="1" applyFill="1" applyBorder="1" applyAlignment="1" applyProtection="1">
      <alignment vertical="center"/>
    </xf>
    <xf numFmtId="0" fontId="28" fillId="18" borderId="0" xfId="0" applyFont="1" applyFill="1" applyBorder="1" applyAlignment="1"/>
    <xf numFmtId="0" fontId="27" fillId="18" borderId="0" xfId="0" applyFont="1" applyFill="1" applyBorder="1" applyAlignment="1" applyProtection="1"/>
    <xf numFmtId="0" fontId="27" fillId="18" borderId="0" xfId="1" applyFont="1" applyFill="1" applyBorder="1"/>
    <xf numFmtId="0" fontId="36" fillId="18" borderId="0" xfId="6" applyFont="1" applyFill="1" applyBorder="1"/>
    <xf numFmtId="0" fontId="36" fillId="18" borderId="0" xfId="6" applyFont="1" applyFill="1" applyBorder="1" applyAlignment="1">
      <alignment horizontal="center"/>
    </xf>
    <xf numFmtId="0" fontId="21" fillId="19" borderId="20" xfId="0" applyFont="1" applyFill="1" applyBorder="1" applyAlignment="1" applyProtection="1">
      <alignment horizontal="center" vertical="center" wrapText="1"/>
    </xf>
    <xf numFmtId="0" fontId="21" fillId="19" borderId="39" xfId="0" applyFont="1" applyFill="1" applyBorder="1" applyAlignment="1" applyProtection="1">
      <alignment horizontal="center" vertical="center" wrapText="1"/>
    </xf>
    <xf numFmtId="0" fontId="13" fillId="10" borderId="12" xfId="0" applyFont="1" applyFill="1" applyBorder="1" applyAlignment="1" applyProtection="1">
      <alignment horizontal="center" vertical="center" wrapText="1"/>
    </xf>
    <xf numFmtId="0" fontId="13" fillId="10" borderId="8"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26" borderId="1" xfId="0" applyFont="1" applyFill="1" applyBorder="1" applyAlignment="1">
      <alignment vertical="center" wrapText="1"/>
    </xf>
    <xf numFmtId="0" fontId="13" fillId="23" borderId="1" xfId="0" applyFont="1" applyFill="1" applyBorder="1" applyAlignment="1">
      <alignment horizontal="left" wrapText="1"/>
    </xf>
    <xf numFmtId="0" fontId="13" fillId="4" borderId="1" xfId="0" applyFont="1" applyFill="1" applyBorder="1" applyAlignment="1">
      <alignment vertical="center" wrapText="1"/>
    </xf>
    <xf numFmtId="0" fontId="49" fillId="23" borderId="1" xfId="0" applyFont="1" applyFill="1" applyBorder="1" applyAlignment="1">
      <alignment horizontal="left" wrapText="1"/>
    </xf>
    <xf numFmtId="0" fontId="13" fillId="26" borderId="1" xfId="0" applyFont="1" applyFill="1" applyBorder="1" applyAlignment="1" applyProtection="1">
      <alignment vertical="center"/>
    </xf>
    <xf numFmtId="0" fontId="13" fillId="22" borderId="1" xfId="0" applyFont="1" applyFill="1" applyBorder="1" applyAlignment="1" applyProtection="1">
      <alignment vertical="center"/>
    </xf>
    <xf numFmtId="0" fontId="13" fillId="24" borderId="1" xfId="0" applyFont="1" applyFill="1" applyBorder="1" applyAlignment="1">
      <alignment horizontal="left" wrapText="1"/>
    </xf>
    <xf numFmtId="0" fontId="13" fillId="17" borderId="1" xfId="0" applyFont="1" applyFill="1" applyBorder="1" applyAlignment="1">
      <alignment vertical="center" wrapText="1"/>
    </xf>
    <xf numFmtId="0" fontId="23" fillId="23" borderId="1" xfId="0" applyFont="1" applyFill="1" applyBorder="1" applyAlignment="1">
      <alignment horizontal="left" wrapText="1"/>
    </xf>
    <xf numFmtId="0" fontId="13" fillId="4" borderId="1" xfId="0" applyFont="1" applyFill="1" applyBorder="1" applyAlignment="1" applyProtection="1">
      <alignment vertical="center"/>
    </xf>
    <xf numFmtId="0" fontId="13" fillId="17" borderId="1" xfId="0" applyFont="1" applyFill="1" applyBorder="1" applyAlignment="1" applyProtection="1">
      <alignment vertical="center"/>
    </xf>
    <xf numFmtId="0" fontId="13" fillId="22" borderId="1" xfId="0" applyFont="1" applyFill="1" applyBorder="1" applyAlignment="1">
      <alignment vertical="center" wrapText="1"/>
    </xf>
    <xf numFmtId="0" fontId="13" fillId="21" borderId="1" xfId="0" applyFont="1" applyFill="1" applyBorder="1" applyAlignment="1">
      <alignment wrapText="1"/>
    </xf>
    <xf numFmtId="167" fontId="50" fillId="27" borderId="52" xfId="0" applyNumberFormat="1" applyFont="1" applyFill="1" applyBorder="1" applyAlignment="1" applyProtection="1">
      <alignment horizontal="left" vertical="center"/>
      <protection locked="0"/>
    </xf>
    <xf numFmtId="167" fontId="50" fillId="27" borderId="44" xfId="0" applyNumberFormat="1" applyFont="1" applyFill="1" applyBorder="1" applyAlignment="1" applyProtection="1">
      <alignment horizontal="left" vertical="center"/>
      <protection locked="0"/>
    </xf>
    <xf numFmtId="166" fontId="21" fillId="5" borderId="20" xfId="0" applyNumberFormat="1" applyFont="1" applyFill="1" applyBorder="1" applyAlignment="1">
      <alignment horizontal="left" vertical="center" wrapText="1"/>
    </xf>
    <xf numFmtId="0" fontId="13" fillId="0" borderId="0" xfId="0" applyFont="1" applyAlignment="1" applyProtection="1">
      <alignment vertical="center"/>
    </xf>
    <xf numFmtId="3" fontId="51" fillId="6" borderId="20" xfId="0" applyNumberFormat="1" applyFont="1" applyFill="1" applyBorder="1" applyAlignment="1">
      <alignment horizontal="center" wrapText="1"/>
    </xf>
    <xf numFmtId="165" fontId="14" fillId="0" borderId="20" xfId="0" applyNumberFormat="1" applyFont="1" applyBorder="1" applyAlignment="1">
      <alignment horizontal="center" wrapText="1"/>
    </xf>
    <xf numFmtId="0" fontId="51" fillId="0" borderId="20" xfId="0" applyFont="1" applyBorder="1" applyAlignment="1" applyProtection="1"/>
    <xf numFmtId="1" fontId="21" fillId="0" borderId="20" xfId="0" applyNumberFormat="1" applyFont="1" applyBorder="1" applyAlignment="1">
      <alignment horizontal="center"/>
    </xf>
    <xf numFmtId="3" fontId="51" fillId="6" borderId="20" xfId="0" applyNumberFormat="1" applyFont="1" applyFill="1" applyBorder="1" applyAlignment="1">
      <alignment horizontal="center" vertical="center" wrapText="1"/>
    </xf>
    <xf numFmtId="0" fontId="13" fillId="0" borderId="20" xfId="0" applyFont="1" applyBorder="1" applyAlignment="1" applyProtection="1">
      <alignment vertical="center"/>
    </xf>
    <xf numFmtId="0" fontId="53" fillId="18" borderId="20" xfId="0" applyFont="1" applyFill="1" applyBorder="1" applyAlignment="1">
      <alignment horizontal="center" vertical="center" wrapText="1"/>
    </xf>
    <xf numFmtId="164" fontId="51" fillId="25" borderId="20" xfId="0" applyNumberFormat="1" applyFont="1" applyFill="1" applyBorder="1" applyAlignment="1" applyProtection="1">
      <alignment horizontal="center" vertical="center" wrapText="1"/>
    </xf>
    <xf numFmtId="0" fontId="51" fillId="25" borderId="20" xfId="0" applyFont="1" applyFill="1" applyBorder="1" applyAlignment="1" applyProtection="1">
      <alignment horizontal="center" vertical="center" wrapText="1"/>
    </xf>
    <xf numFmtId="0" fontId="21" fillId="0" borderId="0" xfId="0" applyFont="1" applyAlignment="1" applyProtection="1">
      <alignment horizontal="center" vertical="center"/>
    </xf>
    <xf numFmtId="0" fontId="49" fillId="9" borderId="7" xfId="0" applyFont="1" applyFill="1" applyBorder="1" applyAlignment="1">
      <alignment horizontal="center" vertical="center" wrapText="1"/>
    </xf>
    <xf numFmtId="0" fontId="12" fillId="11" borderId="7" xfId="0" applyFont="1" applyFill="1" applyBorder="1" applyAlignment="1" applyProtection="1">
      <alignment horizontal="center" vertical="center" wrapText="1"/>
    </xf>
    <xf numFmtId="0" fontId="12" fillId="10" borderId="7" xfId="0" applyFont="1" applyFill="1" applyBorder="1" applyAlignment="1" applyProtection="1">
      <alignment horizontal="center" vertical="center" wrapText="1"/>
    </xf>
    <xf numFmtId="0" fontId="13" fillId="0" borderId="0" xfId="0" applyFont="1" applyAlignment="1" applyProtection="1">
      <alignment horizontal="center" vertical="center"/>
    </xf>
    <xf numFmtId="0" fontId="13" fillId="9"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4" borderId="1" xfId="0" applyFont="1" applyFill="1" applyBorder="1" applyAlignment="1" applyProtection="1">
      <alignment horizontal="left" vertical="center"/>
      <protection locked="0"/>
    </xf>
    <xf numFmtId="0" fontId="54" fillId="4" borderId="1" xfId="2" applyFont="1" applyFill="1" applyBorder="1" applyAlignment="1">
      <alignment vertical="center"/>
    </xf>
    <xf numFmtId="0" fontId="12" fillId="4" borderId="1"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xf>
    <xf numFmtId="0" fontId="12" fillId="12" borderId="1" xfId="0" applyFont="1" applyFill="1" applyBorder="1" applyAlignment="1">
      <alignment horizontal="center" vertical="center"/>
    </xf>
    <xf numFmtId="0" fontId="13" fillId="0" borderId="1" xfId="0" applyFont="1" applyBorder="1" applyAlignment="1" applyProtection="1">
      <alignment horizontal="center"/>
    </xf>
    <xf numFmtId="0" fontId="13" fillId="21" borderId="1" xfId="0" applyFont="1" applyFill="1" applyBorder="1" applyAlignment="1" applyProtection="1"/>
    <xf numFmtId="0" fontId="13" fillId="9" borderId="1" xfId="0" applyFont="1" applyFill="1" applyBorder="1" applyAlignment="1">
      <alignment horizontal="center"/>
    </xf>
    <xf numFmtId="0" fontId="13" fillId="0" borderId="1" xfId="0" applyFont="1" applyBorder="1" applyAlignment="1" applyProtection="1"/>
    <xf numFmtId="0" fontId="49" fillId="0" borderId="1" xfId="0" applyFont="1" applyBorder="1"/>
    <xf numFmtId="0" fontId="49" fillId="0" borderId="1" xfId="0" applyFont="1" applyFill="1" applyBorder="1" applyAlignment="1">
      <alignment horizontal="center"/>
    </xf>
    <xf numFmtId="0" fontId="13" fillId="4" borderId="1" xfId="0" applyFont="1" applyFill="1" applyBorder="1"/>
    <xf numFmtId="0" fontId="21" fillId="12" borderId="1" xfId="0" applyFont="1" applyFill="1" applyBorder="1" applyAlignment="1">
      <alignment horizontal="center" vertical="center" wrapText="1"/>
    </xf>
    <xf numFmtId="0" fontId="13" fillId="10" borderId="13" xfId="0" applyFont="1" applyFill="1" applyBorder="1" applyAlignment="1" applyProtection="1">
      <alignment horizontal="center" vertical="center" wrapText="1"/>
    </xf>
    <xf numFmtId="0" fontId="13" fillId="10" borderId="0" xfId="0" applyFont="1" applyFill="1" applyBorder="1" applyAlignment="1" applyProtection="1">
      <alignment horizontal="center" vertical="center" wrapText="1"/>
    </xf>
    <xf numFmtId="166" fontId="21" fillId="5" borderId="1" xfId="0" applyNumberFormat="1" applyFont="1" applyFill="1" applyBorder="1" applyAlignment="1">
      <alignment horizontal="center" vertical="center" wrapText="1"/>
    </xf>
    <xf numFmtId="3" fontId="51" fillId="6" borderId="1" xfId="0" applyNumberFormat="1" applyFont="1" applyFill="1" applyBorder="1" applyAlignment="1">
      <alignment horizontal="center" wrapText="1"/>
    </xf>
    <xf numFmtId="165" fontId="14" fillId="0" borderId="1" xfId="0" applyNumberFormat="1" applyFont="1" applyBorder="1" applyAlignment="1">
      <alignment horizontal="center" wrapText="1"/>
    </xf>
    <xf numFmtId="1" fontId="21" fillId="0" borderId="1" xfId="0" applyNumberFormat="1" applyFont="1" applyBorder="1" applyAlignment="1">
      <alignment horizontal="center"/>
    </xf>
    <xf numFmtId="0" fontId="51" fillId="0" borderId="1" xfId="0" applyFont="1" applyBorder="1" applyAlignment="1" applyProtection="1"/>
    <xf numFmtId="3" fontId="51" fillId="6" borderId="6" xfId="0" applyNumberFormat="1" applyFont="1" applyFill="1" applyBorder="1" applyAlignment="1">
      <alignment horizontal="center" vertical="center" wrapText="1"/>
    </xf>
    <xf numFmtId="0" fontId="13" fillId="0" borderId="8" xfId="0" applyFont="1" applyBorder="1" applyAlignment="1" applyProtection="1">
      <alignment vertical="center"/>
    </xf>
    <xf numFmtId="0" fontId="49" fillId="9" borderId="2" xfId="0" applyFont="1" applyFill="1" applyBorder="1" applyAlignment="1">
      <alignment horizontal="center" vertical="center" wrapText="1"/>
    </xf>
    <xf numFmtId="0" fontId="12" fillId="10" borderId="2" xfId="0" applyFont="1" applyFill="1" applyBorder="1" applyAlignment="1" applyProtection="1">
      <alignment horizontal="center" vertical="center" wrapText="1"/>
    </xf>
    <xf numFmtId="0" fontId="49" fillId="4" borderId="1" xfId="0" applyFont="1" applyFill="1" applyBorder="1" applyAlignment="1">
      <alignment horizontal="center" vertical="center" wrapText="1"/>
    </xf>
    <xf numFmtId="0" fontId="12" fillId="0" borderId="3" xfId="0" applyFont="1" applyFill="1" applyBorder="1" applyAlignment="1" applyProtection="1">
      <alignment horizontal="center" vertical="center"/>
    </xf>
    <xf numFmtId="0" fontId="12" fillId="0" borderId="9" xfId="0" applyFont="1" applyFill="1" applyBorder="1" applyAlignment="1" applyProtection="1">
      <alignment horizontal="center" vertical="center"/>
    </xf>
    <xf numFmtId="0" fontId="12" fillId="0" borderId="1" xfId="0" applyFont="1" applyBorder="1" applyAlignment="1" applyProtection="1">
      <alignment horizontal="center" vertical="center"/>
    </xf>
    <xf numFmtId="0" fontId="21" fillId="3" borderId="1" xfId="0" applyFont="1" applyFill="1" applyBorder="1" applyAlignment="1">
      <alignment horizontal="center" vertical="center" wrapText="1"/>
    </xf>
    <xf numFmtId="166" fontId="21" fillId="5" borderId="1" xfId="0" applyNumberFormat="1" applyFont="1" applyFill="1" applyBorder="1" applyAlignment="1">
      <alignment horizontal="left" vertical="center" wrapText="1" indent="1"/>
    </xf>
    <xf numFmtId="0" fontId="13" fillId="0" borderId="6" xfId="0" applyFont="1" applyBorder="1" applyAlignment="1" applyProtection="1">
      <alignment horizontal="center" vertical="center" wrapText="1"/>
    </xf>
    <xf numFmtId="3" fontId="51" fillId="6" borderId="6" xfId="0" applyNumberFormat="1" applyFont="1" applyFill="1" applyBorder="1" applyAlignment="1">
      <alignment horizontal="center" wrapText="1"/>
    </xf>
    <xf numFmtId="0" fontId="13" fillId="0" borderId="6" xfId="0" applyFont="1" applyBorder="1" applyAlignment="1" applyProtection="1"/>
    <xf numFmtId="0" fontId="13" fillId="26" borderId="3" xfId="0" applyFont="1" applyFill="1" applyBorder="1" applyAlignment="1">
      <alignment vertical="center" wrapText="1"/>
    </xf>
    <xf numFmtId="0" fontId="13" fillId="22" borderId="3" xfId="0" applyFont="1" applyFill="1" applyBorder="1" applyAlignment="1" applyProtection="1">
      <alignment vertical="center"/>
    </xf>
    <xf numFmtId="0" fontId="13" fillId="9" borderId="10"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0" fontId="12" fillId="4" borderId="1" xfId="0" applyFont="1" applyFill="1" applyBorder="1" applyAlignment="1" applyProtection="1">
      <alignment horizontal="left" vertical="center" wrapText="1"/>
      <protection locked="0"/>
    </xf>
    <xf numFmtId="0" fontId="13" fillId="2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166" fontId="21" fillId="5" borderId="1" xfId="1" applyNumberFormat="1" applyFont="1" applyFill="1" applyBorder="1" applyAlignment="1">
      <alignment horizontal="left" vertical="center" wrapText="1" indent="1"/>
    </xf>
    <xf numFmtId="165" fontId="14" fillId="5" borderId="1" xfId="1" applyNumberFormat="1" applyFont="1" applyFill="1" applyBorder="1" applyAlignment="1">
      <alignment horizontal="center" wrapText="1"/>
    </xf>
    <xf numFmtId="1" fontId="21" fillId="5" borderId="1" xfId="1" applyNumberFormat="1" applyFont="1" applyFill="1" applyBorder="1" applyAlignment="1">
      <alignment horizontal="center"/>
    </xf>
    <xf numFmtId="0" fontId="21" fillId="0" borderId="2" xfId="1" applyFont="1" applyFill="1" applyBorder="1"/>
    <xf numFmtId="168" fontId="14" fillId="4" borderId="2" xfId="1" applyNumberFormat="1" applyFont="1" applyFill="1" applyBorder="1" applyAlignment="1" applyProtection="1">
      <alignment horizontal="left" vertical="center"/>
      <protection locked="0"/>
    </xf>
    <xf numFmtId="0" fontId="21" fillId="0" borderId="1" xfId="1" applyFont="1" applyFill="1" applyBorder="1"/>
    <xf numFmtId="0" fontId="14" fillId="4" borderId="1" xfId="1" applyFont="1" applyFill="1" applyBorder="1" applyAlignment="1" applyProtection="1">
      <alignment horizontal="left" vertical="center"/>
      <protection locked="0"/>
    </xf>
    <xf numFmtId="169" fontId="14" fillId="4" borderId="1" xfId="1" applyNumberFormat="1" applyFont="1" applyFill="1" applyBorder="1" applyAlignment="1" applyProtection="1">
      <alignment horizontal="left" vertical="center"/>
      <protection locked="0"/>
    </xf>
    <xf numFmtId="0" fontId="21" fillId="0" borderId="1" xfId="1" applyFont="1" applyFill="1" applyBorder="1" applyAlignment="1">
      <alignment horizontal="left"/>
    </xf>
    <xf numFmtId="0" fontId="57" fillId="27" borderId="0" xfId="6" applyFont="1" applyFill="1"/>
    <xf numFmtId="0" fontId="16" fillId="0" borderId="1" xfId="1" applyFont="1" applyFill="1" applyBorder="1"/>
    <xf numFmtId="0" fontId="51" fillId="0" borderId="1" xfId="1" applyFont="1" applyFill="1" applyBorder="1"/>
    <xf numFmtId="0" fontId="12" fillId="27" borderId="0" xfId="1" applyFont="1" applyFill="1" applyAlignment="1">
      <alignment horizontal="left" vertical="top" wrapText="1"/>
    </xf>
    <xf numFmtId="0" fontId="13" fillId="27" borderId="0" xfId="1" applyFont="1" applyFill="1" applyAlignment="1">
      <alignment horizontal="left" wrapText="1"/>
    </xf>
    <xf numFmtId="0" fontId="12" fillId="27" borderId="0" xfId="1" applyFont="1" applyFill="1" applyAlignment="1">
      <alignment horizontal="center" vertical="top" wrapText="1"/>
    </xf>
    <xf numFmtId="3" fontId="51" fillId="29" borderId="1" xfId="1" applyNumberFormat="1" applyFont="1" applyFill="1" applyBorder="1" applyAlignment="1">
      <alignment horizontal="center" wrapText="1"/>
    </xf>
    <xf numFmtId="0" fontId="12" fillId="27" borderId="0" xfId="1" applyFont="1" applyFill="1" applyAlignment="1">
      <alignment horizontal="right" vertical="top" wrapText="1"/>
    </xf>
    <xf numFmtId="165" fontId="14" fillId="27" borderId="0" xfId="1" applyNumberFormat="1" applyFont="1" applyFill="1" applyAlignment="1">
      <alignment horizontal="center" vertical="top" wrapText="1"/>
    </xf>
    <xf numFmtId="0" fontId="13" fillId="27" borderId="0" xfId="1" applyFont="1" applyFill="1"/>
    <xf numFmtId="0" fontId="49" fillId="27" borderId="0" xfId="6" applyFont="1" applyFill="1"/>
    <xf numFmtId="0" fontId="12" fillId="0" borderId="1" xfId="6" applyFont="1" applyFill="1" applyBorder="1" applyAlignment="1">
      <alignment horizontal="center" vertical="center"/>
    </xf>
    <xf numFmtId="0" fontId="13" fillId="4" borderId="1" xfId="1" applyFont="1" applyFill="1" applyBorder="1" applyAlignment="1">
      <alignment horizontal="left" vertical="center"/>
    </xf>
    <xf numFmtId="0" fontId="49" fillId="21" borderId="1" xfId="6" applyFont="1" applyFill="1" applyBorder="1" applyAlignment="1">
      <alignment wrapText="1"/>
    </xf>
    <xf numFmtId="0" fontId="49" fillId="21" borderId="1" xfId="6" applyFont="1" applyFill="1" applyBorder="1"/>
    <xf numFmtId="0" fontId="13" fillId="0" borderId="1" xfId="1" applyFont="1" applyFill="1" applyBorder="1" applyAlignment="1">
      <alignment horizontal="center"/>
    </xf>
    <xf numFmtId="0" fontId="12" fillId="0" borderId="1" xfId="1" applyFont="1" applyFill="1" applyBorder="1" applyAlignment="1">
      <alignment horizontal="center" vertical="center"/>
    </xf>
    <xf numFmtId="0" fontId="13" fillId="4" borderId="1" xfId="1" applyFont="1" applyFill="1" applyBorder="1" applyAlignment="1">
      <alignment horizontal="center"/>
    </xf>
    <xf numFmtId="0" fontId="49" fillId="21" borderId="3" xfId="6" applyFont="1" applyFill="1" applyBorder="1" applyAlignment="1">
      <alignment wrapText="1"/>
    </xf>
    <xf numFmtId="0" fontId="13" fillId="17" borderId="1" xfId="1" applyFont="1" applyFill="1" applyBorder="1" applyAlignment="1">
      <alignment vertical="center" wrapText="1"/>
    </xf>
    <xf numFmtId="0" fontId="16" fillId="21" borderId="4" xfId="1" applyFont="1" applyFill="1" applyBorder="1" applyAlignment="1">
      <alignment horizontal="left" vertical="center"/>
    </xf>
    <xf numFmtId="0" fontId="12" fillId="4" borderId="1" xfId="1" applyFont="1" applyFill="1" applyBorder="1" applyAlignment="1">
      <alignment horizontal="center" vertical="center"/>
    </xf>
    <xf numFmtId="0" fontId="12" fillId="4" borderId="1" xfId="1" applyFont="1" applyFill="1" applyBorder="1" applyAlignment="1" applyProtection="1">
      <alignment horizontal="left" vertical="center"/>
      <protection locked="0"/>
    </xf>
    <xf numFmtId="0" fontId="13" fillId="23" borderId="3" xfId="1" applyFont="1" applyFill="1" applyBorder="1" applyAlignment="1">
      <alignment horizontal="left" wrapText="1"/>
    </xf>
    <xf numFmtId="0" fontId="12" fillId="0" borderId="6" xfId="1" applyFont="1" applyFill="1" applyBorder="1" applyAlignment="1">
      <alignment horizontal="center" vertical="center"/>
    </xf>
    <xf numFmtId="0" fontId="12" fillId="4" borderId="6" xfId="1" applyFont="1" applyFill="1" applyBorder="1" applyAlignment="1">
      <alignment horizontal="center" vertical="center"/>
    </xf>
    <xf numFmtId="0" fontId="12" fillId="4" borderId="6" xfId="1" applyFont="1" applyFill="1" applyBorder="1" applyAlignment="1" applyProtection="1">
      <alignment horizontal="left" vertical="center"/>
      <protection locked="0"/>
    </xf>
    <xf numFmtId="0" fontId="13" fillId="26" borderId="1" xfId="1" applyFont="1" applyFill="1" applyBorder="1" applyAlignment="1">
      <alignment vertical="center"/>
    </xf>
    <xf numFmtId="0" fontId="13" fillId="24" borderId="3" xfId="1" applyFont="1" applyFill="1" applyBorder="1" applyAlignment="1">
      <alignment horizontal="left" wrapText="1"/>
    </xf>
    <xf numFmtId="0" fontId="12" fillId="4" borderId="1" xfId="1" applyFont="1" applyFill="1" applyBorder="1" applyAlignment="1" applyProtection="1">
      <alignment horizontal="center" vertical="center"/>
      <protection locked="0"/>
    </xf>
    <xf numFmtId="0" fontId="13" fillId="26" borderId="1" xfId="1" applyFont="1" applyFill="1" applyBorder="1" applyAlignment="1">
      <alignment vertical="center" wrapText="1"/>
    </xf>
    <xf numFmtId="0" fontId="23" fillId="23" borderId="3" xfId="1" applyFont="1" applyFill="1" applyBorder="1" applyAlignment="1">
      <alignment horizontal="left" wrapText="1"/>
    </xf>
    <xf numFmtId="0" fontId="13" fillId="17" borderId="1" xfId="1" applyFont="1" applyFill="1" applyBorder="1" applyAlignment="1">
      <alignment vertical="center"/>
    </xf>
    <xf numFmtId="0" fontId="12" fillId="0" borderId="7" xfId="1" applyFont="1" applyFill="1" applyBorder="1" applyAlignment="1">
      <alignment horizontal="center" vertical="center"/>
    </xf>
    <xf numFmtId="0" fontId="12" fillId="4" borderId="7" xfId="1" applyFont="1" applyFill="1" applyBorder="1" applyAlignment="1">
      <alignment horizontal="center" vertical="center"/>
    </xf>
    <xf numFmtId="0" fontId="12" fillId="4" borderId="7" xfId="1" applyFont="1" applyFill="1" applyBorder="1" applyAlignment="1" applyProtection="1">
      <alignment horizontal="left" vertical="center"/>
      <protection locked="0"/>
    </xf>
    <xf numFmtId="0" fontId="13" fillId="22" borderId="1" xfId="1" applyFont="1" applyFill="1" applyBorder="1" applyAlignment="1">
      <alignment vertical="center"/>
    </xf>
    <xf numFmtId="0" fontId="13" fillId="22" borderId="1" xfId="1" applyFont="1" applyFill="1" applyBorder="1" applyAlignment="1">
      <alignment vertical="center" wrapText="1"/>
    </xf>
    <xf numFmtId="0" fontId="12" fillId="0" borderId="2" xfId="1" applyFont="1" applyFill="1" applyBorder="1" applyAlignment="1">
      <alignment horizontal="center" vertical="center"/>
    </xf>
    <xf numFmtId="0" fontId="12" fillId="4" borderId="2" xfId="1" applyFont="1" applyFill="1" applyBorder="1" applyAlignment="1">
      <alignment horizontal="center" vertical="center"/>
    </xf>
    <xf numFmtId="0" fontId="12" fillId="4" borderId="2" xfId="1" applyFont="1" applyFill="1" applyBorder="1" applyAlignment="1" applyProtection="1">
      <alignment horizontal="left" vertical="center"/>
      <protection locked="0"/>
    </xf>
    <xf numFmtId="0" fontId="12" fillId="0" borderId="1" xfId="1" applyFont="1" applyFill="1" applyBorder="1" applyAlignment="1">
      <alignment horizontal="center" vertical="center" wrapText="1"/>
    </xf>
    <xf numFmtId="0" fontId="13" fillId="21" borderId="4" xfId="1" applyFont="1" applyFill="1" applyBorder="1" applyAlignment="1">
      <alignment horizontal="left" vertical="center"/>
    </xf>
    <xf numFmtId="0" fontId="12" fillId="4" borderId="1" xfId="1" applyFont="1" applyFill="1" applyBorder="1" applyAlignment="1" applyProtection="1">
      <alignment horizontal="center" vertical="center" wrapText="1"/>
      <protection locked="0"/>
    </xf>
    <xf numFmtId="0" fontId="13" fillId="4" borderId="1" xfId="1" applyFont="1" applyFill="1" applyBorder="1" applyAlignment="1">
      <alignment vertical="center"/>
    </xf>
    <xf numFmtId="0" fontId="13" fillId="23" borderId="3" xfId="1" applyFont="1" applyFill="1" applyBorder="1" applyAlignment="1">
      <alignment horizontal="left"/>
    </xf>
    <xf numFmtId="0" fontId="12" fillId="0" borderId="1" xfId="6" applyFont="1" applyFill="1" applyBorder="1" applyAlignment="1">
      <alignment horizontal="center"/>
    </xf>
    <xf numFmtId="0" fontId="13" fillId="21" borderId="3" xfId="1" applyFont="1" applyFill="1" applyBorder="1" applyAlignment="1">
      <alignment wrapText="1"/>
    </xf>
    <xf numFmtId="0" fontId="13" fillId="21" borderId="3" xfId="1" applyFont="1" applyFill="1" applyBorder="1"/>
    <xf numFmtId="0" fontId="21" fillId="19" borderId="14" xfId="0" applyFont="1" applyFill="1" applyBorder="1" applyAlignment="1" applyProtection="1">
      <alignment horizontal="center" vertical="center" wrapText="1"/>
    </xf>
    <xf numFmtId="0" fontId="13" fillId="10" borderId="3" xfId="0" applyFont="1" applyFill="1" applyBorder="1" applyAlignment="1" applyProtection="1">
      <alignment horizontal="center" vertical="center" wrapText="1"/>
    </xf>
    <xf numFmtId="0" fontId="13" fillId="7" borderId="3" xfId="0" applyFont="1" applyFill="1" applyBorder="1" applyAlignment="1" applyProtection="1">
      <alignment vertical="center"/>
    </xf>
    <xf numFmtId="0" fontId="13" fillId="8" borderId="3" xfId="0" applyFont="1" applyFill="1" applyBorder="1" applyAlignment="1">
      <alignment horizontal="left"/>
    </xf>
    <xf numFmtId="167" fontId="50" fillId="27" borderId="57" xfId="0" applyNumberFormat="1" applyFont="1" applyFill="1" applyBorder="1" applyAlignment="1" applyProtection="1">
      <alignment horizontal="left" vertical="center"/>
      <protection locked="0"/>
    </xf>
    <xf numFmtId="167" fontId="50" fillId="27" borderId="1" xfId="0" applyNumberFormat="1" applyFont="1" applyFill="1" applyBorder="1" applyAlignment="1" applyProtection="1">
      <alignment horizontal="left" vertical="center"/>
      <protection locked="0"/>
    </xf>
    <xf numFmtId="167" fontId="50" fillId="0" borderId="1" xfId="0" applyNumberFormat="1" applyFont="1" applyFill="1" applyBorder="1" applyAlignment="1" applyProtection="1">
      <alignment horizontal="left" vertical="center"/>
      <protection locked="0"/>
    </xf>
    <xf numFmtId="3" fontId="51" fillId="6" borderId="1" xfId="0" applyNumberFormat="1" applyFont="1" applyFill="1" applyBorder="1" applyAlignment="1">
      <alignment horizontal="center" vertical="center" wrapText="1"/>
    </xf>
    <xf numFmtId="0" fontId="53" fillId="18" borderId="14" xfId="0" applyFont="1" applyFill="1" applyBorder="1" applyAlignment="1">
      <alignment horizontal="center" vertical="center" wrapText="1"/>
    </xf>
    <xf numFmtId="164" fontId="51" fillId="25" borderId="14" xfId="0" applyNumberFormat="1" applyFont="1" applyFill="1" applyBorder="1" applyAlignment="1" applyProtection="1">
      <alignment horizontal="center" vertical="center" wrapText="1"/>
    </xf>
    <xf numFmtId="0" fontId="49" fillId="9" borderId="1" xfId="0" applyFont="1" applyFill="1" applyBorder="1" applyAlignment="1">
      <alignment horizontal="center" vertical="center" wrapText="1"/>
    </xf>
    <xf numFmtId="0" fontId="12" fillId="10" borderId="1" xfId="0" applyFont="1" applyFill="1" applyBorder="1" applyAlignment="1" applyProtection="1">
      <alignment horizontal="center" vertical="center" wrapText="1"/>
    </xf>
    <xf numFmtId="0" fontId="13" fillId="0" borderId="1" xfId="0" applyFont="1" applyBorder="1" applyAlignment="1">
      <alignment horizontal="center"/>
    </xf>
    <xf numFmtId="0" fontId="13" fillId="4" borderId="1" xfId="0" applyFont="1" applyFill="1" applyBorder="1" applyAlignment="1">
      <alignment horizontal="center"/>
    </xf>
    <xf numFmtId="0" fontId="13" fillId="0" borderId="1" xfId="0" applyFont="1" applyFill="1" applyBorder="1" applyAlignment="1">
      <alignment horizontal="center"/>
    </xf>
    <xf numFmtId="0" fontId="12" fillId="0" borderId="1" xfId="0" applyFont="1" applyBorder="1" applyAlignment="1">
      <alignment horizontal="center"/>
    </xf>
    <xf numFmtId="0" fontId="13" fillId="22" borderId="3" xfId="0" applyFont="1" applyFill="1" applyBorder="1" applyAlignment="1">
      <alignment vertical="center" wrapText="1"/>
    </xf>
    <xf numFmtId="0" fontId="13" fillId="7" borderId="1" xfId="0" applyFont="1" applyFill="1" applyBorder="1" applyAlignment="1" applyProtection="1">
      <alignment vertical="center"/>
    </xf>
    <xf numFmtId="0" fontId="13" fillId="7" borderId="1" xfId="1" applyFont="1" applyFill="1" applyBorder="1" applyAlignment="1">
      <alignment vertical="center"/>
    </xf>
    <xf numFmtId="0" fontId="13" fillId="8" borderId="1" xfId="1" applyFont="1" applyFill="1" applyBorder="1" applyAlignment="1">
      <alignment horizontal="left"/>
    </xf>
    <xf numFmtId="0" fontId="21" fillId="0" borderId="1" xfId="0" applyFont="1" applyBorder="1"/>
    <xf numFmtId="0" fontId="14" fillId="4" borderId="1" xfId="0" applyFont="1" applyFill="1" applyBorder="1" applyAlignment="1" applyProtection="1">
      <alignment horizontal="left" vertical="center"/>
      <protection locked="0"/>
    </xf>
    <xf numFmtId="0" fontId="21" fillId="0" borderId="1" xfId="0" applyFont="1" applyBorder="1" applyAlignment="1">
      <alignment horizontal="left"/>
    </xf>
    <xf numFmtId="167" fontId="50" fillId="27" borderId="51" xfId="0" applyNumberFormat="1" applyFont="1" applyFill="1" applyBorder="1" applyAlignment="1" applyProtection="1">
      <alignment horizontal="left" vertical="center"/>
      <protection locked="0"/>
    </xf>
    <xf numFmtId="1" fontId="21" fillId="0" borderId="6" xfId="0" applyNumberFormat="1" applyFont="1" applyBorder="1" applyAlignment="1">
      <alignment horizontal="center"/>
    </xf>
    <xf numFmtId="9" fontId="51" fillId="6" borderId="1" xfId="5" applyFont="1" applyFill="1" applyBorder="1" applyAlignment="1">
      <alignment horizontal="center" vertical="center" wrapText="1"/>
    </xf>
    <xf numFmtId="0" fontId="21" fillId="19" borderId="12" xfId="0" applyFont="1" applyFill="1" applyBorder="1" applyAlignment="1" applyProtection="1">
      <alignment horizontal="center" vertical="center" wrapText="1"/>
    </xf>
    <xf numFmtId="0" fontId="13" fillId="0" borderId="0" xfId="0" applyFont="1" applyAlignment="1">
      <alignment vertical="center"/>
    </xf>
    <xf numFmtId="170" fontId="51" fillId="28" borderId="6" xfId="0" applyNumberFormat="1" applyFont="1" applyFill="1" applyBorder="1" applyAlignment="1">
      <alignment horizontal="center" vertical="center" wrapText="1"/>
    </xf>
    <xf numFmtId="164" fontId="51" fillId="25" borderId="12" xfId="0" applyNumberFormat="1" applyFont="1" applyFill="1" applyBorder="1" applyAlignment="1" applyProtection="1">
      <alignment horizontal="center" vertical="center" wrapText="1"/>
    </xf>
    <xf numFmtId="0" fontId="21" fillId="0" borderId="0" xfId="0" applyFont="1" applyAlignment="1">
      <alignment horizontal="center" vertical="center"/>
    </xf>
    <xf numFmtId="0" fontId="13" fillId="0" borderId="15" xfId="0" applyFont="1" applyBorder="1" applyAlignment="1">
      <alignment horizontal="center" vertical="center"/>
    </xf>
    <xf numFmtId="0" fontId="12" fillId="4" borderId="77" xfId="0" applyFont="1" applyFill="1" applyBorder="1" applyAlignment="1" applyProtection="1">
      <alignment horizontal="center" vertical="center"/>
      <protection locked="0"/>
    </xf>
    <xf numFmtId="0" fontId="12" fillId="4" borderId="71" xfId="0" applyFont="1" applyFill="1" applyBorder="1" applyAlignment="1" applyProtection="1">
      <alignment horizontal="center" vertical="center"/>
      <protection locked="0"/>
    </xf>
    <xf numFmtId="0" fontId="12" fillId="4" borderId="72" xfId="0" applyFont="1" applyFill="1" applyBorder="1" applyAlignment="1" applyProtection="1">
      <alignment horizontal="left" vertical="center"/>
      <protection locked="0"/>
    </xf>
    <xf numFmtId="0" fontId="13" fillId="0" borderId="0" xfId="0" applyFont="1"/>
    <xf numFmtId="0" fontId="13" fillId="0" borderId="16" xfId="0" applyFont="1" applyBorder="1" applyAlignment="1">
      <alignment horizontal="center" vertical="center"/>
    </xf>
    <xf numFmtId="0" fontId="12" fillId="4" borderId="3" xfId="0" applyFont="1" applyFill="1" applyBorder="1" applyAlignment="1" applyProtection="1">
      <alignment horizontal="center" vertical="center"/>
      <protection locked="0"/>
    </xf>
    <xf numFmtId="0" fontId="12" fillId="4" borderId="66" xfId="0" applyFont="1" applyFill="1" applyBorder="1" applyAlignment="1" applyProtection="1">
      <alignment horizontal="left" vertical="center"/>
      <protection locked="0"/>
    </xf>
    <xf numFmtId="0" fontId="13" fillId="0" borderId="17" xfId="0" applyFont="1" applyBorder="1" applyAlignment="1">
      <alignment horizontal="center" vertical="center"/>
    </xf>
    <xf numFmtId="0" fontId="12" fillId="4" borderId="67" xfId="0" applyFont="1" applyFill="1" applyBorder="1" applyAlignment="1" applyProtection="1">
      <alignment horizontal="center" vertical="center"/>
      <protection locked="0"/>
    </xf>
    <xf numFmtId="0" fontId="12" fillId="4" borderId="68" xfId="0" applyFont="1" applyFill="1" applyBorder="1" applyAlignment="1" applyProtection="1">
      <alignment horizontal="center" vertical="center"/>
      <protection locked="0"/>
    </xf>
    <xf numFmtId="0" fontId="12" fillId="4" borderId="69" xfId="0" applyFont="1" applyFill="1" applyBorder="1" applyAlignment="1" applyProtection="1">
      <alignment horizontal="left" vertical="center"/>
      <protection locked="0"/>
    </xf>
    <xf numFmtId="0" fontId="13" fillId="0" borderId="70"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3" fillId="4" borderId="68" xfId="0" applyFont="1" applyFill="1" applyBorder="1" applyAlignment="1">
      <alignment horizontal="center"/>
    </xf>
    <xf numFmtId="0" fontId="13" fillId="4" borderId="71" xfId="0" applyFont="1" applyFill="1" applyBorder="1" applyAlignment="1">
      <alignment horizontal="center"/>
    </xf>
    <xf numFmtId="3" fontId="51" fillId="6" borderId="6" xfId="1" applyNumberFormat="1" applyFont="1" applyFill="1" applyBorder="1" applyAlignment="1">
      <alignment horizontal="center" vertical="center" wrapText="1"/>
    </xf>
    <xf numFmtId="0" fontId="13" fillId="0" borderId="6" xfId="1" applyFont="1" applyFill="1" applyBorder="1"/>
    <xf numFmtId="0" fontId="13" fillId="30" borderId="2" xfId="1" applyFont="1" applyFill="1" applyBorder="1" applyAlignment="1">
      <alignment horizontal="center" vertical="center" wrapText="1"/>
    </xf>
    <xf numFmtId="0" fontId="12" fillId="27" borderId="11" xfId="1" applyFont="1" applyFill="1" applyBorder="1" applyAlignment="1">
      <alignment horizontal="center" vertical="center" wrapText="1"/>
    </xf>
    <xf numFmtId="0" fontId="12" fillId="27" borderId="5" xfId="1" applyFont="1" applyFill="1" applyBorder="1" applyAlignment="1">
      <alignment horizontal="center" vertical="center" wrapText="1"/>
    </xf>
    <xf numFmtId="0" fontId="49" fillId="27" borderId="2" xfId="1" applyFont="1" applyFill="1" applyBorder="1" applyAlignment="1">
      <alignment horizontal="center" vertical="center" wrapText="1"/>
    </xf>
    <xf numFmtId="0" fontId="12" fillId="30" borderId="2" xfId="1" applyFont="1" applyFill="1" applyBorder="1" applyAlignment="1">
      <alignment horizontal="center" vertical="center" wrapText="1"/>
    </xf>
    <xf numFmtId="0" fontId="51" fillId="31" borderId="89" xfId="6" applyFont="1" applyFill="1" applyBorder="1" applyAlignment="1">
      <alignment horizontal="center" vertical="center"/>
    </xf>
    <xf numFmtId="0" fontId="51" fillId="31" borderId="20" xfId="6" applyFont="1" applyFill="1" applyBorder="1" applyAlignment="1">
      <alignment vertical="center"/>
    </xf>
    <xf numFmtId="0" fontId="51" fillId="19" borderId="90" xfId="1" applyFont="1" applyFill="1" applyBorder="1" applyAlignment="1">
      <alignment horizontal="center" vertical="center" wrapText="1"/>
    </xf>
    <xf numFmtId="0" fontId="51" fillId="31" borderId="20" xfId="1" applyFont="1" applyFill="1" applyBorder="1" applyAlignment="1">
      <alignment horizontal="center" vertical="center"/>
    </xf>
    <xf numFmtId="0" fontId="51" fillId="31" borderId="90" xfId="1" applyFont="1" applyFill="1" applyBorder="1" applyAlignment="1">
      <alignment horizontal="center" vertical="center"/>
    </xf>
    <xf numFmtId="0" fontId="53" fillId="18" borderId="90" xfId="1" applyFont="1" applyFill="1" applyBorder="1" applyAlignment="1">
      <alignment horizontal="center" vertical="center" wrapText="1"/>
    </xf>
    <xf numFmtId="0" fontId="53" fillId="18" borderId="20" xfId="1" applyFont="1" applyFill="1" applyBorder="1" applyAlignment="1">
      <alignment horizontal="center" vertical="center" wrapText="1"/>
    </xf>
    <xf numFmtId="164" fontId="51" fillId="25" borderId="90" xfId="1" applyNumberFormat="1" applyFont="1" applyFill="1" applyBorder="1" applyAlignment="1">
      <alignment horizontal="center" vertical="center" wrapText="1"/>
    </xf>
    <xf numFmtId="0" fontId="51" fillId="25" borderId="20" xfId="1" applyFont="1" applyFill="1" applyBorder="1" applyAlignment="1">
      <alignment horizontal="center" vertical="center" wrapText="1"/>
    </xf>
    <xf numFmtId="167" fontId="32" fillId="27" borderId="57" xfId="0" applyNumberFormat="1" applyFont="1" applyFill="1" applyBorder="1" applyAlignment="1" applyProtection="1">
      <alignment horizontal="right" vertical="center"/>
      <protection locked="0"/>
    </xf>
    <xf numFmtId="0" fontId="21" fillId="3" borderId="1" xfId="1" applyFont="1" applyFill="1" applyBorder="1" applyAlignment="1">
      <alignment horizontal="center" vertical="center" wrapText="1"/>
    </xf>
    <xf numFmtId="0" fontId="13" fillId="12" borderId="1" xfId="0" applyFont="1" applyFill="1" applyBorder="1" applyAlignment="1" applyProtection="1">
      <alignment horizontal="center" vertical="center"/>
    </xf>
    <xf numFmtId="0" fontId="12" fillId="12" borderId="1" xfId="0" applyFont="1" applyFill="1" applyBorder="1" applyAlignment="1" applyProtection="1">
      <alignment horizontal="center" vertical="center"/>
      <protection locked="0"/>
    </xf>
    <xf numFmtId="0" fontId="13" fillId="12" borderId="1" xfId="0" applyFont="1" applyFill="1" applyBorder="1" applyAlignment="1">
      <alignment horizontal="center"/>
    </xf>
    <xf numFmtId="0" fontId="13" fillId="32" borderId="3" xfId="0" applyFont="1" applyFill="1" applyBorder="1" applyAlignment="1" applyProtection="1">
      <alignment vertical="center"/>
    </xf>
    <xf numFmtId="0" fontId="13" fillId="32" borderId="3" xfId="0" applyFont="1" applyFill="1" applyBorder="1" applyAlignment="1" applyProtection="1">
      <alignment horizontal="center" vertical="center"/>
    </xf>
    <xf numFmtId="0" fontId="13" fillId="12" borderId="1" xfId="1" applyFont="1" applyFill="1" applyBorder="1" applyAlignment="1">
      <alignment horizontal="center" vertical="center"/>
    </xf>
    <xf numFmtId="0" fontId="13" fillId="32" borderId="1" xfId="1" applyFont="1" applyFill="1" applyBorder="1" applyAlignment="1">
      <alignment horizontal="center" vertical="center"/>
    </xf>
    <xf numFmtId="0" fontId="13" fillId="33"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13" fillId="33" borderId="1" xfId="0" applyFont="1" applyFill="1" applyBorder="1" applyAlignment="1">
      <alignment horizontal="left" wrapText="1"/>
    </xf>
    <xf numFmtId="0" fontId="51" fillId="31" borderId="90" xfId="6" applyFont="1" applyFill="1" applyBorder="1" applyAlignment="1">
      <alignment horizontal="center" vertical="center"/>
    </xf>
    <xf numFmtId="0" fontId="13" fillId="34" borderId="1" xfId="0" applyFont="1" applyFill="1" applyBorder="1" applyAlignment="1" applyProtection="1">
      <alignment horizontal="center" vertical="center"/>
    </xf>
    <xf numFmtId="0" fontId="13" fillId="35" borderId="3" xfId="0" applyFont="1" applyFill="1" applyBorder="1" applyAlignment="1" applyProtection="1">
      <alignment vertical="center"/>
    </xf>
    <xf numFmtId="0" fontId="13" fillId="35" borderId="3" xfId="0" applyFont="1" applyFill="1" applyBorder="1" applyAlignment="1">
      <alignment vertical="center" wrapText="1"/>
    </xf>
    <xf numFmtId="0" fontId="13" fillId="36" borderId="3" xfId="0" applyFont="1" applyFill="1" applyBorder="1" applyAlignment="1" applyProtection="1">
      <alignment vertical="center"/>
    </xf>
    <xf numFmtId="0" fontId="9" fillId="18" borderId="59" xfId="1" applyFill="1" applyBorder="1"/>
    <xf numFmtId="0" fontId="27" fillId="18" borderId="54" xfId="1" applyFont="1" applyFill="1" applyBorder="1" applyAlignment="1">
      <alignment vertical="center"/>
    </xf>
    <xf numFmtId="0" fontId="28" fillId="18" borderId="54" xfId="1" applyFont="1" applyFill="1" applyBorder="1"/>
    <xf numFmtId="0" fontId="27" fillId="18" borderId="35" xfId="1" applyFont="1" applyFill="1" applyBorder="1"/>
    <xf numFmtId="167" fontId="32" fillId="27" borderId="44" xfId="1" applyNumberFormat="1" applyFont="1" applyFill="1" applyBorder="1" applyAlignment="1" applyProtection="1">
      <alignment horizontal="left" vertical="center"/>
      <protection locked="0"/>
    </xf>
    <xf numFmtId="0" fontId="9" fillId="0" borderId="35" xfId="1" applyBorder="1"/>
    <xf numFmtId="0" fontId="13" fillId="18" borderId="0" xfId="1" applyFont="1" applyFill="1" applyAlignment="1">
      <alignment horizontal="right" vertical="center"/>
    </xf>
    <xf numFmtId="0" fontId="13" fillId="18" borderId="0" xfId="1" applyFont="1" applyFill="1"/>
    <xf numFmtId="0" fontId="13" fillId="0" borderId="0" xfId="1" applyFont="1"/>
    <xf numFmtId="167" fontId="32" fillId="27" borderId="52" xfId="1" applyNumberFormat="1" applyFont="1" applyFill="1" applyBorder="1" applyAlignment="1" applyProtection="1">
      <alignment horizontal="left" vertical="center"/>
      <protection locked="0"/>
    </xf>
    <xf numFmtId="0" fontId="13" fillId="0" borderId="34" xfId="1" applyFont="1" applyBorder="1"/>
    <xf numFmtId="0" fontId="13" fillId="0" borderId="33" xfId="1" applyFont="1" applyBorder="1"/>
    <xf numFmtId="0" fontId="21" fillId="0" borderId="1" xfId="1" applyFont="1" applyBorder="1"/>
    <xf numFmtId="168" fontId="14" fillId="4" borderId="1" xfId="1" applyNumberFormat="1" applyFont="1" applyFill="1" applyBorder="1" applyAlignment="1" applyProtection="1">
      <alignment horizontal="left" vertical="center"/>
      <protection locked="0"/>
    </xf>
    <xf numFmtId="167" fontId="34" fillId="27" borderId="44" xfId="1" applyNumberFormat="1" applyFont="1" applyFill="1" applyBorder="1" applyAlignment="1" applyProtection="1">
      <alignment horizontal="left" vertical="center"/>
      <protection locked="0"/>
    </xf>
    <xf numFmtId="167" fontId="33" fillId="27" borderId="44" xfId="1" applyNumberFormat="1" applyFont="1" applyFill="1" applyBorder="1" applyAlignment="1" applyProtection="1">
      <alignment horizontal="left" vertical="center"/>
      <protection locked="0"/>
    </xf>
    <xf numFmtId="0" fontId="13" fillId="0" borderId="21" xfId="1" applyFont="1" applyBorder="1"/>
    <xf numFmtId="0" fontId="13" fillId="0" borderId="38" xfId="1" applyFont="1" applyBorder="1"/>
    <xf numFmtId="167" fontId="32" fillId="27" borderId="51" xfId="1" applyNumberFormat="1" applyFont="1" applyFill="1" applyBorder="1" applyAlignment="1" applyProtection="1">
      <alignment horizontal="left" vertical="center"/>
      <protection locked="0"/>
    </xf>
    <xf numFmtId="0" fontId="13" fillId="0" borderId="43" xfId="1" applyFont="1" applyBorder="1"/>
    <xf numFmtId="167" fontId="32" fillId="27" borderId="57" xfId="1" applyNumberFormat="1" applyFont="1" applyFill="1" applyBorder="1" applyAlignment="1" applyProtection="1">
      <alignment horizontal="left" vertical="center"/>
      <protection locked="0"/>
    </xf>
    <xf numFmtId="0" fontId="9" fillId="0" borderId="21" xfId="1" applyBorder="1"/>
    <xf numFmtId="0" fontId="9" fillId="0" borderId="43" xfId="1" applyBorder="1"/>
    <xf numFmtId="0" fontId="9" fillId="0" borderId="0" xfId="1"/>
    <xf numFmtId="167" fontId="32" fillId="27" borderId="57" xfId="1" applyNumberFormat="1" applyFont="1" applyFill="1" applyBorder="1" applyAlignment="1" applyProtection="1">
      <alignment horizontal="right" vertical="center"/>
      <protection locked="0"/>
    </xf>
    <xf numFmtId="0" fontId="21" fillId="12" borderId="1" xfId="1" applyFont="1" applyFill="1" applyBorder="1" applyAlignment="1">
      <alignment horizontal="center" vertical="center" wrapText="1"/>
    </xf>
    <xf numFmtId="0" fontId="9" fillId="27" borderId="0" xfId="1" applyFill="1" applyAlignment="1">
      <alignment horizontal="left" wrapText="1"/>
    </xf>
    <xf numFmtId="0" fontId="10" fillId="27" borderId="0" xfId="1" applyFont="1" applyFill="1" applyAlignment="1">
      <alignment horizontal="center" vertical="center" wrapText="1"/>
    </xf>
    <xf numFmtId="167" fontId="50" fillId="27" borderId="52" xfId="1" applyNumberFormat="1" applyFont="1" applyFill="1" applyBorder="1" applyAlignment="1" applyProtection="1">
      <alignment horizontal="left" vertical="center"/>
      <protection locked="0"/>
    </xf>
    <xf numFmtId="0" fontId="12" fillId="0" borderId="37" xfId="1" applyFont="1" applyBorder="1" applyAlignment="1">
      <alignment horizontal="left" vertical="center" wrapText="1"/>
    </xf>
    <xf numFmtId="0" fontId="12" fillId="0" borderId="21" xfId="1" applyFont="1" applyBorder="1" applyAlignment="1">
      <alignment horizontal="left" vertical="center" wrapText="1"/>
    </xf>
    <xf numFmtId="0" fontId="13" fillId="0" borderId="21" xfId="1" applyFont="1" applyBorder="1" applyAlignment="1">
      <alignment horizontal="left" vertical="center" wrapText="1"/>
    </xf>
    <xf numFmtId="0" fontId="12" fillId="0" borderId="21" xfId="1" applyFont="1" applyBorder="1" applyAlignment="1">
      <alignment horizontal="center" vertical="center" wrapText="1"/>
    </xf>
    <xf numFmtId="0" fontId="13" fillId="0" borderId="38" xfId="1" applyFont="1" applyBorder="1" applyAlignment="1">
      <alignment horizontal="left" vertical="center" wrapText="1"/>
    </xf>
    <xf numFmtId="166" fontId="21" fillId="5" borderId="20" xfId="1" applyNumberFormat="1" applyFont="1" applyFill="1" applyBorder="1" applyAlignment="1">
      <alignment horizontal="left" vertical="center" wrapText="1"/>
    </xf>
    <xf numFmtId="0" fontId="16" fillId="0" borderId="20" xfId="1" applyFont="1" applyBorder="1" applyAlignment="1">
      <alignment vertical="center"/>
    </xf>
    <xf numFmtId="167" fontId="50" fillId="27" borderId="44" xfId="1" applyNumberFormat="1" applyFont="1" applyFill="1" applyBorder="1" applyAlignment="1" applyProtection="1">
      <alignment horizontal="left" vertical="center"/>
      <protection locked="0"/>
    </xf>
    <xf numFmtId="0" fontId="13" fillId="0" borderId="0" xfId="1" applyFont="1" applyAlignment="1">
      <alignment vertical="center"/>
    </xf>
    <xf numFmtId="3" fontId="51" fillId="6" borderId="20" xfId="1" applyNumberFormat="1" applyFont="1" applyFill="1" applyBorder="1" applyAlignment="1">
      <alignment horizontal="center" wrapText="1"/>
    </xf>
    <xf numFmtId="0" fontId="12" fillId="0" borderId="37" xfId="1" applyFont="1" applyBorder="1" applyAlignment="1">
      <alignment horizontal="left" vertical="top" wrapText="1"/>
    </xf>
    <xf numFmtId="0" fontId="12" fillId="0" borderId="21" xfId="1" applyFont="1" applyBorder="1" applyAlignment="1">
      <alignment horizontal="right" vertical="top" wrapText="1"/>
    </xf>
    <xf numFmtId="165" fontId="14" fillId="0" borderId="21" xfId="1" applyNumberFormat="1" applyFont="1" applyBorder="1" applyAlignment="1">
      <alignment horizontal="center" vertical="top" wrapText="1"/>
    </xf>
    <xf numFmtId="165" fontId="14" fillId="0" borderId="20" xfId="1" applyNumberFormat="1" applyFont="1" applyBorder="1" applyAlignment="1">
      <alignment horizontal="center" wrapText="1"/>
    </xf>
    <xf numFmtId="0" fontId="51" fillId="0" borderId="20" xfId="1" applyFont="1" applyBorder="1"/>
    <xf numFmtId="0" fontId="13" fillId="0" borderId="21" xfId="1" applyFont="1" applyBorder="1" applyAlignment="1">
      <alignment horizontal="left" wrapText="1"/>
    </xf>
    <xf numFmtId="1" fontId="21" fillId="0" borderId="20" xfId="1" applyNumberFormat="1" applyFont="1" applyBorder="1" applyAlignment="1">
      <alignment horizontal="center"/>
    </xf>
    <xf numFmtId="3" fontId="51" fillId="6" borderId="20" xfId="1" applyNumberFormat="1" applyFont="1" applyFill="1" applyBorder="1" applyAlignment="1">
      <alignment horizontal="center" vertical="center" wrapText="1"/>
    </xf>
    <xf numFmtId="0" fontId="13" fillId="0" borderId="32" xfId="1" applyFont="1" applyBorder="1" applyAlignment="1">
      <alignment vertical="center"/>
    </xf>
    <xf numFmtId="0" fontId="13" fillId="0" borderId="30" xfId="1" applyFont="1" applyBorder="1" applyAlignment="1">
      <alignment horizontal="left" vertical="center" wrapText="1"/>
    </xf>
    <xf numFmtId="0" fontId="13" fillId="0" borderId="30" xfId="1" applyFont="1" applyBorder="1" applyAlignment="1">
      <alignment vertical="center"/>
    </xf>
    <xf numFmtId="0" fontId="13" fillId="0" borderId="31" xfId="1" applyFont="1" applyBorder="1" applyAlignment="1">
      <alignment vertical="center"/>
    </xf>
    <xf numFmtId="0" fontId="13" fillId="0" borderId="20" xfId="1" applyFont="1" applyBorder="1" applyAlignment="1">
      <alignment vertical="center"/>
    </xf>
    <xf numFmtId="0" fontId="21" fillId="19" borderId="20" xfId="1" applyFont="1" applyFill="1" applyBorder="1" applyAlignment="1">
      <alignment horizontal="center" vertical="center" wrapText="1"/>
    </xf>
    <xf numFmtId="0" fontId="21" fillId="19" borderId="39" xfId="1" applyFont="1" applyFill="1" applyBorder="1" applyAlignment="1">
      <alignment horizontal="center" vertical="center" wrapText="1"/>
    </xf>
    <xf numFmtId="164" fontId="51" fillId="25" borderId="20" xfId="1" applyNumberFormat="1" applyFont="1" applyFill="1" applyBorder="1" applyAlignment="1">
      <alignment horizontal="center" vertical="center" wrapText="1"/>
    </xf>
    <xf numFmtId="0" fontId="21" fillId="0" borderId="0" xfId="1" applyFont="1" applyAlignment="1">
      <alignment horizontal="center" vertical="center"/>
    </xf>
    <xf numFmtId="0" fontId="13" fillId="10" borderId="12" xfId="1" applyFont="1" applyFill="1" applyBorder="1" applyAlignment="1">
      <alignment horizontal="center" vertical="center" wrapText="1"/>
    </xf>
    <xf numFmtId="0" fontId="13" fillId="10" borderId="8" xfId="1" applyFont="1" applyFill="1" applyBorder="1" applyAlignment="1">
      <alignment horizontal="center" vertical="center" wrapText="1"/>
    </xf>
    <xf numFmtId="0" fontId="12" fillId="9" borderId="8" xfId="1" applyFont="1" applyFill="1" applyBorder="1" applyAlignment="1">
      <alignment horizontal="center" vertical="center" wrapText="1"/>
    </xf>
    <xf numFmtId="0" fontId="12" fillId="9" borderId="86" xfId="1" applyFont="1" applyFill="1" applyBorder="1" applyAlignment="1">
      <alignment horizontal="center" vertical="center" wrapText="1"/>
    </xf>
    <xf numFmtId="0" fontId="4" fillId="9" borderId="7" xfId="1" applyFont="1" applyFill="1" applyBorder="1" applyAlignment="1">
      <alignment horizontal="center" vertical="center" wrapText="1"/>
    </xf>
    <xf numFmtId="0" fontId="12" fillId="11" borderId="7" xfId="1" applyFont="1" applyFill="1" applyBorder="1" applyAlignment="1">
      <alignment horizontal="center" vertical="center" wrapText="1"/>
    </xf>
    <xf numFmtId="0" fontId="12" fillId="10" borderId="7" xfId="1" applyFont="1" applyFill="1" applyBorder="1" applyAlignment="1">
      <alignment horizontal="center" vertical="center" wrapText="1"/>
    </xf>
    <xf numFmtId="0" fontId="13" fillId="0" borderId="0" xfId="1" applyFont="1" applyAlignment="1">
      <alignment horizontal="center" vertical="center"/>
    </xf>
    <xf numFmtId="0" fontId="13" fillId="0" borderId="1" xfId="1" applyFont="1" applyBorder="1" applyAlignment="1">
      <alignment horizontal="center" vertical="center"/>
    </xf>
    <xf numFmtId="0" fontId="13" fillId="4" borderId="1" xfId="1" applyFont="1" applyFill="1" applyBorder="1" applyAlignment="1">
      <alignment wrapText="1"/>
    </xf>
    <xf numFmtId="0" fontId="13" fillId="21" borderId="1" xfId="1" applyFont="1" applyFill="1" applyBorder="1" applyAlignment="1">
      <alignment wrapText="1"/>
    </xf>
    <xf numFmtId="0" fontId="16" fillId="21" borderId="1" xfId="1" applyFont="1" applyFill="1" applyBorder="1" applyAlignment="1">
      <alignment horizontal="left" vertical="center"/>
    </xf>
    <xf numFmtId="0" fontId="12" fillId="0" borderId="1" xfId="1" applyFont="1" applyBorder="1" applyAlignment="1">
      <alignment horizontal="center" vertical="center"/>
    </xf>
    <xf numFmtId="0" fontId="13" fillId="21" borderId="1" xfId="1" applyFont="1" applyFill="1" applyBorder="1" applyAlignment="1">
      <alignment horizontal="left" vertical="center"/>
    </xf>
    <xf numFmtId="167" fontId="50" fillId="27" borderId="51" xfId="1" applyNumberFormat="1" applyFont="1" applyFill="1" applyBorder="1" applyAlignment="1" applyProtection="1">
      <alignment horizontal="left" vertical="center"/>
      <protection locked="0"/>
    </xf>
    <xf numFmtId="167" fontId="50" fillId="27" borderId="57" xfId="1" applyNumberFormat="1" applyFont="1" applyFill="1" applyBorder="1" applyAlignment="1" applyProtection="1">
      <alignment horizontal="left" vertical="center"/>
      <protection locked="0"/>
    </xf>
    <xf numFmtId="0" fontId="13" fillId="23" borderId="1" xfId="1" applyFont="1" applyFill="1" applyBorder="1" applyAlignment="1">
      <alignment horizontal="left" wrapText="1"/>
    </xf>
    <xf numFmtId="0" fontId="12" fillId="12" borderId="1" xfId="1" applyFont="1" applyFill="1" applyBorder="1" applyAlignment="1" applyProtection="1">
      <alignment horizontal="center" vertical="center"/>
      <protection locked="0"/>
    </xf>
    <xf numFmtId="0" fontId="13" fillId="0" borderId="1" xfId="1" applyFont="1" applyBorder="1" applyAlignment="1">
      <alignment horizontal="center"/>
    </xf>
    <xf numFmtId="0" fontId="13" fillId="21" borderId="1" xfId="1" applyFont="1" applyFill="1" applyBorder="1"/>
    <xf numFmtId="0" fontId="13" fillId="12" borderId="1" xfId="1" applyFont="1" applyFill="1" applyBorder="1" applyAlignment="1">
      <alignment horizontal="center"/>
    </xf>
    <xf numFmtId="0" fontId="13" fillId="0" borderId="1" xfId="1" applyFont="1" applyBorder="1"/>
    <xf numFmtId="0" fontId="4" fillId="0" borderId="1" xfId="1" applyFont="1" applyBorder="1"/>
    <xf numFmtId="0" fontId="4" fillId="0" borderId="1" xfId="1" applyFont="1" applyBorder="1" applyAlignment="1">
      <alignment horizontal="center"/>
    </xf>
    <xf numFmtId="0" fontId="9" fillId="0" borderId="21" xfId="1" applyBorder="1" applyAlignment="1">
      <alignment vertical="center"/>
    </xf>
    <xf numFmtId="0" fontId="11" fillId="2" borderId="0" xfId="1" applyFont="1" applyFill="1" applyAlignment="1">
      <alignment horizontal="center" wrapText="1"/>
    </xf>
    <xf numFmtId="0" fontId="11" fillId="0" borderId="0" xfId="1" applyFont="1" applyAlignment="1">
      <alignment wrapText="1"/>
    </xf>
    <xf numFmtId="0" fontId="17" fillId="0" borderId="0" xfId="1" applyFont="1"/>
    <xf numFmtId="0" fontId="11" fillId="0" borderId="0" xfId="1" applyFont="1" applyAlignment="1">
      <alignment horizontal="center"/>
    </xf>
    <xf numFmtId="167" fontId="32" fillId="27" borderId="49" xfId="1" applyNumberFormat="1" applyFont="1" applyFill="1" applyBorder="1" applyAlignment="1" applyProtection="1">
      <alignment horizontal="left" vertical="center"/>
      <protection locked="0"/>
    </xf>
    <xf numFmtId="167" fontId="50" fillId="27" borderId="0" xfId="1" applyNumberFormat="1" applyFont="1" applyFill="1" applyBorder="1" applyAlignment="1" applyProtection="1">
      <alignment horizontal="left" vertical="center"/>
      <protection locked="0"/>
    </xf>
    <xf numFmtId="167" fontId="32" fillId="27" borderId="0" xfId="1" applyNumberFormat="1" applyFont="1" applyFill="1" applyBorder="1" applyAlignment="1" applyProtection="1">
      <alignment horizontal="left" vertical="center"/>
      <protection locked="0"/>
    </xf>
    <xf numFmtId="0" fontId="13" fillId="4" borderId="1" xfId="1" applyFont="1" applyFill="1" applyBorder="1"/>
    <xf numFmtId="0" fontId="4" fillId="21" borderId="1" xfId="0" applyFont="1" applyFill="1" applyBorder="1" applyAlignment="1">
      <alignment wrapText="1"/>
    </xf>
    <xf numFmtId="0" fontId="13" fillId="0" borderId="1" xfId="1" applyFont="1" applyFill="1" applyBorder="1" applyAlignment="1">
      <alignment horizontal="center" vertical="center"/>
    </xf>
    <xf numFmtId="0" fontId="4" fillId="21" borderId="3" xfId="6" applyFont="1" applyFill="1" applyBorder="1" applyAlignment="1">
      <alignment wrapText="1"/>
    </xf>
    <xf numFmtId="0" fontId="4" fillId="21" borderId="1" xfId="6" applyFont="1" applyFill="1" applyBorder="1" applyAlignment="1">
      <alignment wrapText="1"/>
    </xf>
    <xf numFmtId="0" fontId="4" fillId="21" borderId="1" xfId="6" applyFont="1" applyFill="1" applyBorder="1"/>
    <xf numFmtId="0" fontId="16" fillId="23" borderId="1" xfId="0" applyFont="1" applyFill="1" applyBorder="1" applyAlignment="1">
      <alignment horizontal="left" wrapText="1"/>
    </xf>
    <xf numFmtId="0" fontId="4" fillId="21" borderId="3" xfId="1" applyFont="1" applyFill="1" applyBorder="1" applyAlignment="1">
      <alignment wrapText="1"/>
    </xf>
    <xf numFmtId="167" fontId="29" fillId="4" borderId="1" xfId="0" applyNumberFormat="1" applyFont="1" applyFill="1" applyBorder="1" applyAlignment="1" applyProtection="1">
      <alignment horizontal="left" vertical="center"/>
      <protection locked="0"/>
    </xf>
    <xf numFmtId="167" fontId="32" fillId="21" borderId="1" xfId="0" applyNumberFormat="1" applyFont="1" applyFill="1" applyBorder="1" applyAlignment="1" applyProtection="1">
      <alignment horizontal="left" vertical="center"/>
      <protection locked="0"/>
    </xf>
    <xf numFmtId="167" fontId="29" fillId="21" borderId="1" xfId="0" applyNumberFormat="1" applyFont="1" applyFill="1" applyBorder="1" applyAlignment="1" applyProtection="1">
      <alignment horizontal="left" vertical="center" wrapText="1"/>
      <protection locked="0"/>
    </xf>
    <xf numFmtId="0" fontId="12" fillId="0" borderId="1" xfId="0" applyNumberFormat="1" applyFont="1" applyFill="1" applyBorder="1" applyAlignment="1" applyProtection="1">
      <alignment horizontal="center" vertical="center"/>
    </xf>
    <xf numFmtId="0" fontId="49" fillId="4" borderId="1" xfId="0" applyNumberFormat="1" applyFont="1" applyFill="1" applyBorder="1" applyAlignment="1">
      <alignment horizontal="center" vertical="center" wrapText="1"/>
    </xf>
    <xf numFmtId="0" fontId="12" fillId="0" borderId="1" xfId="0" applyNumberFormat="1" applyFont="1" applyBorder="1" applyAlignment="1">
      <alignment horizontal="center" vertical="center"/>
    </xf>
    <xf numFmtId="0" fontId="49" fillId="0" borderId="1" xfId="0" applyNumberFormat="1" applyFont="1" applyFill="1" applyBorder="1" applyAlignment="1">
      <alignment horizontal="center" vertical="center" wrapText="1"/>
    </xf>
    <xf numFmtId="0" fontId="12" fillId="0" borderId="1" xfId="0" applyNumberFormat="1" applyFont="1" applyBorder="1" applyAlignment="1" applyProtection="1">
      <alignment horizontal="center" vertical="center"/>
    </xf>
    <xf numFmtId="0" fontId="4" fillId="0" borderId="1" xfId="0" applyNumberFormat="1" applyFont="1" applyFill="1" applyBorder="1" applyAlignment="1">
      <alignment horizontal="center" vertical="center" wrapText="1"/>
    </xf>
    <xf numFmtId="0" fontId="29" fillId="0" borderId="1" xfId="0" applyNumberFormat="1" applyFont="1" applyFill="1" applyBorder="1" applyAlignment="1" applyProtection="1">
      <alignment horizontal="center" vertical="center"/>
      <protection locked="0"/>
    </xf>
    <xf numFmtId="0" fontId="29" fillId="4" borderId="1" xfId="0" applyNumberFormat="1" applyFont="1" applyFill="1" applyBorder="1" applyAlignment="1" applyProtection="1">
      <alignment horizontal="center" vertical="center"/>
      <protection locked="0"/>
    </xf>
    <xf numFmtId="167" fontId="61" fillId="4" borderId="1" xfId="0" applyNumberFormat="1" applyFont="1" applyFill="1" applyBorder="1" applyAlignment="1" applyProtection="1">
      <alignment horizontal="left" vertical="center"/>
      <protection locked="0"/>
    </xf>
    <xf numFmtId="0" fontId="21" fillId="30" borderId="2" xfId="1" applyFont="1" applyFill="1" applyBorder="1" applyAlignment="1">
      <alignment horizontal="center" vertical="center" wrapText="1"/>
    </xf>
    <xf numFmtId="0" fontId="62" fillId="3" borderId="1" xfId="1" applyFont="1" applyFill="1" applyBorder="1" applyAlignment="1">
      <alignment horizontal="center" vertical="center"/>
    </xf>
    <xf numFmtId="0" fontId="13" fillId="32" borderId="15" xfId="0" applyFont="1" applyFill="1" applyBorder="1" applyAlignment="1">
      <alignment vertical="center" wrapText="1"/>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3" fillId="12" borderId="13" xfId="0" applyFont="1" applyFill="1" applyBorder="1" applyAlignment="1">
      <alignment vertical="center"/>
    </xf>
    <xf numFmtId="0" fontId="12" fillId="0" borderId="2" xfId="1" applyFont="1" applyBorder="1" applyAlignment="1">
      <alignment horizontal="center" vertical="center"/>
    </xf>
    <xf numFmtId="0" fontId="13" fillId="37" borderId="79" xfId="0" applyFont="1" applyFill="1" applyBorder="1" applyAlignment="1">
      <alignment horizontal="center" vertical="center" wrapText="1"/>
    </xf>
    <xf numFmtId="0" fontId="0" fillId="0" borderId="0" xfId="0"/>
    <xf numFmtId="167" fontId="29" fillId="3" borderId="1" xfId="0" applyNumberFormat="1" applyFont="1" applyFill="1" applyBorder="1" applyAlignment="1" applyProtection="1">
      <alignment horizontal="left" vertical="center" wrapText="1"/>
      <protection locked="0"/>
    </xf>
    <xf numFmtId="0" fontId="13" fillId="8" borderId="1" xfId="0" applyFont="1" applyFill="1" applyBorder="1" applyAlignment="1">
      <alignment horizontal="left" vertical="center"/>
    </xf>
    <xf numFmtId="0" fontId="49" fillId="0" borderId="1" xfId="3" applyFont="1" applyBorder="1" applyAlignment="1">
      <alignment horizontal="center" vertical="center"/>
    </xf>
    <xf numFmtId="0" fontId="2" fillId="32" borderId="16" xfId="0" applyFont="1" applyFill="1" applyBorder="1" applyAlignment="1">
      <alignment vertical="center"/>
    </xf>
    <xf numFmtId="0" fontId="0" fillId="0" borderId="0" xfId="0" applyFont="1" applyAlignment="1"/>
    <xf numFmtId="0" fontId="31" fillId="18" borderId="0" xfId="0" applyFont="1" applyFill="1" applyBorder="1" applyAlignment="1" applyProtection="1">
      <alignment horizontal="center" vertical="center"/>
    </xf>
    <xf numFmtId="0" fontId="13" fillId="21" borderId="91" xfId="0" applyFont="1" applyFill="1" applyBorder="1" applyAlignment="1">
      <alignment horizontal="left" vertical="center" wrapText="1"/>
    </xf>
    <xf numFmtId="0" fontId="6" fillId="21" borderId="1" xfId="6" applyFill="1" applyBorder="1"/>
    <xf numFmtId="0" fontId="13" fillId="21" borderId="92" xfId="0" applyFont="1" applyFill="1" applyBorder="1" applyAlignment="1">
      <alignment horizontal="left" vertical="top" wrapText="1"/>
    </xf>
    <xf numFmtId="0" fontId="13" fillId="21" borderId="92" xfId="0" applyFont="1" applyFill="1" applyBorder="1" applyAlignment="1">
      <alignment horizontal="left" vertical="center" wrapText="1"/>
    </xf>
    <xf numFmtId="0" fontId="13" fillId="21" borderId="93" xfId="0" applyFont="1" applyFill="1" applyBorder="1" applyAlignment="1">
      <alignment horizontal="left" vertical="center" wrapText="1"/>
    </xf>
    <xf numFmtId="0" fontId="13" fillId="21" borderId="95" xfId="0" applyFont="1" applyFill="1" applyBorder="1" applyAlignment="1">
      <alignment horizontal="left" vertical="center" wrapText="1"/>
    </xf>
    <xf numFmtId="0" fontId="1" fillId="21" borderId="3" xfId="6" applyFont="1" applyFill="1" applyBorder="1" applyAlignment="1">
      <alignment wrapText="1"/>
    </xf>
    <xf numFmtId="0" fontId="26" fillId="18" borderId="25" xfId="2" applyFont="1" applyFill="1" applyBorder="1" applyAlignment="1">
      <alignment horizontal="center" vertical="center"/>
    </xf>
    <xf numFmtId="0" fontId="26" fillId="18" borderId="21" xfId="2" applyFont="1" applyFill="1" applyBorder="1" applyAlignment="1">
      <alignment horizontal="center" vertical="center"/>
    </xf>
    <xf numFmtId="0" fontId="26" fillId="18" borderId="26" xfId="2" applyFont="1" applyFill="1" applyBorder="1" applyAlignment="1">
      <alignment horizontal="center" vertical="center"/>
    </xf>
    <xf numFmtId="0" fontId="26" fillId="18" borderId="27" xfId="2" applyFont="1" applyFill="1" applyBorder="1" applyAlignment="1">
      <alignment horizontal="center" vertical="center"/>
    </xf>
    <xf numFmtId="0" fontId="26" fillId="18" borderId="28" xfId="2" applyFont="1" applyFill="1" applyBorder="1" applyAlignment="1">
      <alignment horizontal="center" vertical="center"/>
    </xf>
    <xf numFmtId="0" fontId="26" fillId="18" borderId="29" xfId="2" applyFont="1" applyFill="1" applyBorder="1" applyAlignment="1">
      <alignment horizontal="center" vertical="center"/>
    </xf>
    <xf numFmtId="0" fontId="25" fillId="18" borderId="22" xfId="0" applyFont="1" applyFill="1" applyBorder="1" applyAlignment="1">
      <alignment horizontal="center"/>
    </xf>
    <xf numFmtId="0" fontId="25" fillId="18" borderId="23" xfId="0" applyFont="1" applyFill="1" applyBorder="1" applyAlignment="1">
      <alignment horizontal="center"/>
    </xf>
    <xf numFmtId="0" fontId="25" fillId="18" borderId="24" xfId="0" applyFont="1" applyFill="1" applyBorder="1" applyAlignment="1">
      <alignment horizontal="center"/>
    </xf>
    <xf numFmtId="0" fontId="13" fillId="0" borderId="6" xfId="0" applyFont="1" applyFill="1" applyBorder="1" applyAlignment="1" applyProtection="1">
      <alignment horizontal="center" vertical="center" wrapText="1"/>
    </xf>
    <xf numFmtId="0" fontId="13" fillId="0" borderId="7"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167" fontId="32" fillId="27" borderId="33" xfId="0" applyNumberFormat="1" applyFont="1" applyFill="1" applyBorder="1" applyAlignment="1" applyProtection="1">
      <alignment horizontal="left" vertical="center"/>
      <protection locked="0"/>
    </xf>
    <xf numFmtId="167" fontId="32" fillId="27" borderId="88" xfId="0" applyNumberFormat="1" applyFont="1" applyFill="1" applyBorder="1" applyAlignment="1" applyProtection="1">
      <alignment horizontal="left" vertical="center"/>
      <protection locked="0"/>
    </xf>
    <xf numFmtId="0" fontId="47" fillId="0" borderId="87" xfId="0" applyFont="1" applyBorder="1" applyAlignment="1" applyProtection="1">
      <alignment horizontal="center" vertical="center"/>
    </xf>
    <xf numFmtId="0" fontId="47" fillId="0" borderId="42" xfId="0" applyFont="1" applyBorder="1" applyAlignment="1" applyProtection="1">
      <alignment horizontal="center" vertical="center"/>
    </xf>
    <xf numFmtId="0" fontId="31" fillId="18" borderId="54" xfId="0" applyFont="1" applyFill="1" applyBorder="1" applyAlignment="1" applyProtection="1">
      <alignment horizontal="center" vertical="center"/>
    </xf>
    <xf numFmtId="167" fontId="29" fillId="27" borderId="70" xfId="0" applyNumberFormat="1" applyFont="1" applyFill="1" applyBorder="1" applyAlignment="1" applyProtection="1">
      <alignment horizontal="left" vertical="top" wrapText="1"/>
      <protection locked="0"/>
    </xf>
    <xf numFmtId="167" fontId="29" fillId="27" borderId="71" xfId="0" applyNumberFormat="1" applyFont="1" applyFill="1" applyBorder="1" applyAlignment="1" applyProtection="1">
      <alignment horizontal="left" vertical="top" wrapText="1"/>
      <protection locked="0"/>
    </xf>
    <xf numFmtId="167" fontId="29" fillId="27" borderId="72" xfId="0" applyNumberFormat="1" applyFont="1" applyFill="1" applyBorder="1" applyAlignment="1" applyProtection="1">
      <alignment horizontal="left" vertical="top" wrapText="1"/>
      <protection locked="0"/>
    </xf>
    <xf numFmtId="167" fontId="29" fillId="27" borderId="75" xfId="0" applyNumberFormat="1" applyFont="1" applyFill="1" applyBorder="1" applyAlignment="1" applyProtection="1">
      <alignment horizontal="left" vertical="top" wrapText="1"/>
      <protection locked="0"/>
    </xf>
    <xf numFmtId="167" fontId="29" fillId="27" borderId="1" xfId="0" applyNumberFormat="1" applyFont="1" applyFill="1" applyBorder="1" applyAlignment="1" applyProtection="1">
      <alignment horizontal="left" vertical="top" wrapText="1"/>
      <protection locked="0"/>
    </xf>
    <xf numFmtId="167" fontId="29" fillId="27" borderId="66" xfId="0" applyNumberFormat="1" applyFont="1" applyFill="1" applyBorder="1" applyAlignment="1" applyProtection="1">
      <alignment horizontal="left" vertical="top" wrapText="1"/>
      <protection locked="0"/>
    </xf>
    <xf numFmtId="167" fontId="29" fillId="27" borderId="76" xfId="0" applyNumberFormat="1" applyFont="1" applyFill="1" applyBorder="1" applyAlignment="1" applyProtection="1">
      <alignment horizontal="left" vertical="top" wrapText="1"/>
      <protection locked="0"/>
    </xf>
    <xf numFmtId="167" fontId="29" fillId="27" borderId="68" xfId="0" applyNumberFormat="1" applyFont="1" applyFill="1" applyBorder="1" applyAlignment="1" applyProtection="1">
      <alignment horizontal="left" vertical="top" wrapText="1"/>
      <protection locked="0"/>
    </xf>
    <xf numFmtId="167" fontId="29" fillId="27" borderId="69" xfId="0" applyNumberFormat="1" applyFont="1" applyFill="1" applyBorder="1" applyAlignment="1" applyProtection="1">
      <alignment horizontal="left" vertical="top" wrapText="1"/>
      <protection locked="0"/>
    </xf>
    <xf numFmtId="0" fontId="31" fillId="18" borderId="0" xfId="0" applyFont="1" applyFill="1" applyBorder="1" applyAlignment="1" applyProtection="1">
      <alignment horizontal="left" vertical="center"/>
    </xf>
    <xf numFmtId="0" fontId="16" fillId="30" borderId="18" xfId="1" applyFont="1" applyFill="1" applyBorder="1" applyAlignment="1">
      <alignment horizontal="left" vertical="center" wrapText="1"/>
    </xf>
    <xf numFmtId="0" fontId="0" fillId="0" borderId="0" xfId="0" applyFont="1" applyAlignment="1"/>
    <xf numFmtId="0" fontId="0" fillId="0" borderId="84" xfId="0" applyFont="1" applyBorder="1" applyAlignment="1"/>
    <xf numFmtId="0" fontId="47" fillId="0" borderId="1" xfId="0" applyFont="1" applyBorder="1" applyAlignment="1" applyProtection="1">
      <alignment horizontal="center" vertical="center"/>
    </xf>
    <xf numFmtId="0" fontId="48" fillId="0" borderId="1" xfId="0" applyFont="1" applyBorder="1" applyAlignment="1">
      <alignment horizontal="center" vertical="center"/>
    </xf>
    <xf numFmtId="0" fontId="31" fillId="18" borderId="62" xfId="0" applyFont="1" applyFill="1" applyBorder="1" applyAlignment="1" applyProtection="1">
      <alignment horizontal="left" vertical="center"/>
    </xf>
    <xf numFmtId="0" fontId="31" fillId="18" borderId="36" xfId="0" applyFont="1" applyFill="1" applyBorder="1" applyAlignment="1" applyProtection="1">
      <alignment horizontal="left" vertical="center"/>
    </xf>
    <xf numFmtId="167" fontId="32" fillId="27" borderId="45" xfId="0" applyNumberFormat="1" applyFont="1" applyFill="1" applyBorder="1" applyAlignment="1" applyProtection="1">
      <alignment horizontal="left" vertical="center"/>
      <protection locked="0"/>
    </xf>
    <xf numFmtId="167" fontId="32" fillId="27" borderId="46" xfId="0" applyNumberFormat="1" applyFont="1" applyFill="1" applyBorder="1" applyAlignment="1" applyProtection="1">
      <alignment horizontal="left" vertical="center"/>
      <protection locked="0"/>
    </xf>
    <xf numFmtId="167" fontId="29" fillId="27" borderId="78" xfId="0" applyNumberFormat="1" applyFont="1" applyFill="1" applyBorder="1" applyAlignment="1" applyProtection="1">
      <alignment horizontal="left" vertical="top" wrapText="1"/>
      <protection locked="0"/>
    </xf>
    <xf numFmtId="167" fontId="29" fillId="27" borderId="79" xfId="0" applyNumberFormat="1" applyFont="1" applyFill="1" applyBorder="1" applyAlignment="1" applyProtection="1">
      <alignment horizontal="left" vertical="top" wrapText="1"/>
      <protection locked="0"/>
    </xf>
    <xf numFmtId="167" fontId="29" fillId="27" borderId="80" xfId="0" applyNumberFormat="1" applyFont="1" applyFill="1" applyBorder="1" applyAlignment="1" applyProtection="1">
      <alignment horizontal="left" vertical="top" wrapText="1"/>
      <protection locked="0"/>
    </xf>
    <xf numFmtId="167" fontId="29" fillId="27" borderId="81" xfId="0" applyNumberFormat="1" applyFont="1" applyFill="1" applyBorder="1" applyAlignment="1" applyProtection="1">
      <alignment horizontal="left" vertical="top" wrapText="1"/>
      <protection locked="0"/>
    </xf>
    <xf numFmtId="167" fontId="29" fillId="27" borderId="0" xfId="0" applyNumberFormat="1" applyFont="1" applyFill="1" applyBorder="1" applyAlignment="1" applyProtection="1">
      <alignment horizontal="left" vertical="top" wrapText="1"/>
      <protection locked="0"/>
    </xf>
    <xf numFmtId="167" fontId="29" fillId="27" borderId="82" xfId="0" applyNumberFormat="1" applyFont="1" applyFill="1" applyBorder="1" applyAlignment="1" applyProtection="1">
      <alignment horizontal="left" vertical="top" wrapText="1"/>
      <protection locked="0"/>
    </xf>
    <xf numFmtId="167" fontId="29" fillId="27" borderId="83" xfId="0" applyNumberFormat="1" applyFont="1" applyFill="1" applyBorder="1" applyAlignment="1" applyProtection="1">
      <alignment horizontal="left" vertical="top" wrapText="1"/>
      <protection locked="0"/>
    </xf>
    <xf numFmtId="167" fontId="29" fillId="27" borderId="84" xfId="0" applyNumberFormat="1" applyFont="1" applyFill="1" applyBorder="1" applyAlignment="1" applyProtection="1">
      <alignment horizontal="left" vertical="top" wrapText="1"/>
      <protection locked="0"/>
    </xf>
    <xf numFmtId="167" fontId="29" fillId="27" borderId="85" xfId="0" applyNumberFormat="1" applyFont="1" applyFill="1" applyBorder="1" applyAlignment="1" applyProtection="1">
      <alignment horizontal="left" vertical="top" wrapText="1"/>
      <protection locked="0"/>
    </xf>
    <xf numFmtId="0" fontId="31" fillId="18" borderId="40" xfId="0" applyFont="1" applyFill="1" applyBorder="1" applyAlignment="1" applyProtection="1">
      <alignment horizontal="center" vertical="center"/>
    </xf>
    <xf numFmtId="0" fontId="31" fillId="18" borderId="0" xfId="0" applyFont="1" applyFill="1" applyBorder="1" applyAlignment="1" applyProtection="1">
      <alignment horizontal="center" vertical="center"/>
    </xf>
    <xf numFmtId="0" fontId="31" fillId="18" borderId="41" xfId="0" applyFont="1" applyFill="1" applyBorder="1" applyAlignment="1" applyProtection="1">
      <alignment horizontal="center" vertical="center"/>
    </xf>
    <xf numFmtId="0" fontId="31" fillId="18" borderId="40" xfId="0" applyFont="1" applyFill="1" applyBorder="1" applyAlignment="1" applyProtection="1">
      <alignment horizontal="left" vertical="center"/>
    </xf>
    <xf numFmtId="0" fontId="31" fillId="18" borderId="41" xfId="0" applyFont="1" applyFill="1" applyBorder="1" applyAlignment="1" applyProtection="1">
      <alignment horizontal="left" vertical="center"/>
    </xf>
    <xf numFmtId="0" fontId="12" fillId="0" borderId="6"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31" fillId="18" borderId="0" xfId="6" applyFont="1" applyFill="1" applyBorder="1"/>
    <xf numFmtId="0" fontId="47" fillId="0" borderId="1" xfId="1" applyFont="1" applyFill="1" applyBorder="1" applyAlignment="1">
      <alignment horizontal="center" vertical="center"/>
    </xf>
    <xf numFmtId="167" fontId="32" fillId="27" borderId="0" xfId="1" applyNumberFormat="1" applyFont="1" applyFill="1" applyAlignment="1" applyProtection="1">
      <alignment vertical="center"/>
      <protection locked="0"/>
    </xf>
    <xf numFmtId="167" fontId="29" fillId="27" borderId="78" xfId="1" applyNumberFormat="1" applyFont="1" applyFill="1" applyBorder="1" applyAlignment="1" applyProtection="1">
      <alignment horizontal="left" vertical="top" wrapText="1"/>
      <protection locked="0"/>
    </xf>
    <xf numFmtId="167" fontId="29" fillId="27" borderId="80" xfId="1" applyNumberFormat="1" applyFont="1" applyFill="1" applyBorder="1" applyAlignment="1" applyProtection="1">
      <alignment horizontal="left" vertical="top" wrapText="1"/>
      <protection locked="0"/>
    </xf>
    <xf numFmtId="167" fontId="29" fillId="27" borderId="81" xfId="1" applyNumberFormat="1" applyFont="1" applyFill="1" applyBorder="1" applyAlignment="1" applyProtection="1">
      <alignment horizontal="left" vertical="top" wrapText="1"/>
      <protection locked="0"/>
    </xf>
    <xf numFmtId="167" fontId="29" fillId="27" borderId="82" xfId="1" applyNumberFormat="1" applyFont="1" applyFill="1" applyBorder="1" applyAlignment="1" applyProtection="1">
      <alignment horizontal="left" vertical="top" wrapText="1"/>
      <protection locked="0"/>
    </xf>
    <xf numFmtId="167" fontId="29" fillId="27" borderId="83" xfId="1" applyNumberFormat="1" applyFont="1" applyFill="1" applyBorder="1" applyAlignment="1" applyProtection="1">
      <alignment horizontal="left" vertical="top" wrapText="1"/>
      <protection locked="0"/>
    </xf>
    <xf numFmtId="167" fontId="29" fillId="27" borderId="85" xfId="1" applyNumberFormat="1" applyFont="1" applyFill="1" applyBorder="1" applyAlignment="1" applyProtection="1">
      <alignment horizontal="left" vertical="top" wrapText="1"/>
      <protection locked="0"/>
    </xf>
    <xf numFmtId="0" fontId="12" fillId="0" borderId="6" xfId="6" applyFont="1" applyFill="1" applyBorder="1" applyAlignment="1">
      <alignment horizontal="center" vertical="center" wrapText="1"/>
    </xf>
    <xf numFmtId="0" fontId="12" fillId="0" borderId="7" xfId="6" applyFont="1" applyFill="1" applyBorder="1" applyAlignment="1">
      <alignment horizontal="center" vertical="center" wrapText="1"/>
    </xf>
    <xf numFmtId="0" fontId="12" fillId="0" borderId="2" xfId="6" applyFont="1" applyFill="1" applyBorder="1" applyAlignment="1">
      <alignment horizontal="center" vertical="center" wrapText="1"/>
    </xf>
    <xf numFmtId="0" fontId="13" fillId="21" borderId="73" xfId="0" applyFont="1" applyFill="1" applyBorder="1" applyAlignment="1">
      <alignment horizontal="left" vertical="center" wrapText="1"/>
    </xf>
    <xf numFmtId="0" fontId="13" fillId="21" borderId="81" xfId="0" applyFont="1" applyFill="1" applyBorder="1" applyAlignment="1">
      <alignment horizontal="left" vertical="center" wrapText="1"/>
    </xf>
    <xf numFmtId="0" fontId="13" fillId="21" borderId="94" xfId="0" applyFont="1" applyFill="1" applyBorder="1" applyAlignment="1">
      <alignment horizontal="left" vertical="center" wrapText="1"/>
    </xf>
    <xf numFmtId="0" fontId="13" fillId="37" borderId="15" xfId="0" applyFont="1" applyFill="1" applyBorder="1" applyAlignment="1">
      <alignment horizontal="center" vertical="center" wrapText="1"/>
    </xf>
    <xf numFmtId="0" fontId="13" fillId="37" borderId="16" xfId="0" applyFont="1" applyFill="1" applyBorder="1" applyAlignment="1">
      <alignment horizontal="center" vertical="center" wrapText="1"/>
    </xf>
    <xf numFmtId="0" fontId="13" fillId="37" borderId="17" xfId="0" applyFont="1" applyFill="1" applyBorder="1" applyAlignment="1">
      <alignment horizontal="center" vertical="center" wrapText="1"/>
    </xf>
    <xf numFmtId="0" fontId="13" fillId="37" borderId="12" xfId="0" applyFont="1" applyFill="1" applyBorder="1" applyAlignment="1">
      <alignment horizontal="center" vertical="center" wrapText="1"/>
    </xf>
    <xf numFmtId="0" fontId="13" fillId="37" borderId="13" xfId="0" applyFont="1" applyFill="1" applyBorder="1" applyAlignment="1">
      <alignment horizontal="center" vertical="center" wrapText="1"/>
    </xf>
    <xf numFmtId="0" fontId="13" fillId="37" borderId="14" xfId="0" applyFont="1" applyFill="1" applyBorder="1" applyAlignment="1">
      <alignment horizontal="center" vertical="center" wrapText="1"/>
    </xf>
    <xf numFmtId="0" fontId="47" fillId="0" borderId="4" xfId="0" applyFont="1" applyBorder="1" applyAlignment="1" applyProtection="1">
      <alignment horizontal="center" vertical="center"/>
    </xf>
    <xf numFmtId="0" fontId="47" fillId="0" borderId="3" xfId="0" applyFont="1" applyBorder="1" applyAlignment="1" applyProtection="1">
      <alignment horizontal="center" vertical="center"/>
    </xf>
    <xf numFmtId="0" fontId="31" fillId="18" borderId="54" xfId="1" applyFont="1" applyFill="1" applyBorder="1" applyAlignment="1">
      <alignment horizontal="center" vertical="center"/>
    </xf>
    <xf numFmtId="0" fontId="31" fillId="18" borderId="0" xfId="1" applyFont="1" applyFill="1" applyAlignment="1">
      <alignment horizontal="left" vertical="center"/>
    </xf>
    <xf numFmtId="0" fontId="47" fillId="0" borderId="87" xfId="1" applyFont="1" applyBorder="1" applyAlignment="1">
      <alignment horizontal="center" vertical="center"/>
    </xf>
    <xf numFmtId="0" fontId="47" fillId="0" borderId="42" xfId="1" applyFont="1" applyBorder="1" applyAlignment="1">
      <alignment horizontal="center" vertical="center"/>
    </xf>
    <xf numFmtId="167" fontId="32" fillId="27" borderId="33" xfId="1" applyNumberFormat="1" applyFont="1" applyFill="1" applyBorder="1" applyAlignment="1" applyProtection="1">
      <alignment horizontal="left" vertical="center"/>
      <protection locked="0"/>
    </xf>
    <xf numFmtId="167" fontId="32" fillId="27" borderId="88" xfId="1" applyNumberFormat="1" applyFont="1" applyFill="1" applyBorder="1" applyAlignment="1" applyProtection="1">
      <alignment horizontal="left" vertical="center"/>
      <protection locked="0"/>
    </xf>
    <xf numFmtId="167" fontId="29" fillId="27" borderId="70" xfId="1" applyNumberFormat="1" applyFont="1" applyFill="1" applyBorder="1" applyAlignment="1" applyProtection="1">
      <alignment horizontal="left" vertical="top" wrapText="1"/>
      <protection locked="0"/>
    </xf>
    <xf numFmtId="167" fontId="29" fillId="27" borderId="71" xfId="1" applyNumberFormat="1" applyFont="1" applyFill="1" applyBorder="1" applyAlignment="1" applyProtection="1">
      <alignment horizontal="left" vertical="top" wrapText="1"/>
      <protection locked="0"/>
    </xf>
    <xf numFmtId="167" fontId="29" fillId="27" borderId="72" xfId="1" applyNumberFormat="1" applyFont="1" applyFill="1" applyBorder="1" applyAlignment="1" applyProtection="1">
      <alignment horizontal="left" vertical="top" wrapText="1"/>
      <protection locked="0"/>
    </xf>
    <xf numFmtId="167" fontId="29" fillId="27" borderId="75" xfId="1" applyNumberFormat="1" applyFont="1" applyFill="1" applyBorder="1" applyAlignment="1" applyProtection="1">
      <alignment horizontal="left" vertical="top" wrapText="1"/>
      <protection locked="0"/>
    </xf>
    <xf numFmtId="167" fontId="29" fillId="27" borderId="1" xfId="1" applyNumberFormat="1" applyFont="1" applyFill="1" applyBorder="1" applyAlignment="1" applyProtection="1">
      <alignment horizontal="left" vertical="top" wrapText="1"/>
      <protection locked="0"/>
    </xf>
    <xf numFmtId="167" fontId="29" fillId="27" borderId="66" xfId="1" applyNumberFormat="1" applyFont="1" applyFill="1" applyBorder="1" applyAlignment="1" applyProtection="1">
      <alignment horizontal="left" vertical="top" wrapText="1"/>
      <protection locked="0"/>
    </xf>
    <xf numFmtId="167" fontId="29" fillId="27" borderId="76" xfId="1" applyNumberFormat="1" applyFont="1" applyFill="1" applyBorder="1" applyAlignment="1" applyProtection="1">
      <alignment horizontal="left" vertical="top" wrapText="1"/>
      <protection locked="0"/>
    </xf>
    <xf numFmtId="167" fontId="29" fillId="27" borderId="68" xfId="1" applyNumberFormat="1" applyFont="1" applyFill="1" applyBorder="1" applyAlignment="1" applyProtection="1">
      <alignment horizontal="left" vertical="top" wrapText="1"/>
      <protection locked="0"/>
    </xf>
    <xf numFmtId="167" fontId="29" fillId="27" borderId="69" xfId="1" applyNumberFormat="1" applyFont="1" applyFill="1" applyBorder="1" applyAlignment="1" applyProtection="1">
      <alignment horizontal="left" vertical="top" wrapText="1"/>
      <protection locked="0"/>
    </xf>
    <xf numFmtId="0" fontId="31" fillId="18" borderId="56" xfId="0" applyFont="1" applyFill="1" applyBorder="1" applyAlignment="1" applyProtection="1">
      <alignment horizontal="left" vertical="center"/>
    </xf>
    <xf numFmtId="0" fontId="31" fillId="18" borderId="58" xfId="0" applyFont="1" applyFill="1" applyBorder="1" applyAlignment="1" applyProtection="1">
      <alignment horizontal="left" vertical="center"/>
    </xf>
    <xf numFmtId="0" fontId="31" fillId="18" borderId="59" xfId="0" applyFont="1" applyFill="1" applyBorder="1" applyAlignment="1" applyProtection="1">
      <alignment horizontal="left" vertical="center"/>
    </xf>
    <xf numFmtId="0" fontId="46" fillId="0" borderId="5" xfId="0" applyFont="1" applyBorder="1" applyAlignment="1">
      <alignment horizontal="center" vertical="center"/>
    </xf>
    <xf numFmtId="0" fontId="46" fillId="0" borderId="11" xfId="0" applyFont="1" applyBorder="1" applyAlignment="1">
      <alignment horizontal="center" vertical="center"/>
    </xf>
    <xf numFmtId="167" fontId="29" fillId="27" borderId="55" xfId="0" applyNumberFormat="1" applyFont="1" applyFill="1" applyBorder="1" applyAlignment="1" applyProtection="1">
      <alignment horizontal="left" vertical="top" wrapText="1"/>
      <protection locked="0"/>
    </xf>
    <xf numFmtId="167" fontId="29" fillId="27" borderId="60" xfId="0" applyNumberFormat="1" applyFont="1" applyFill="1" applyBorder="1" applyAlignment="1" applyProtection="1">
      <alignment horizontal="left" vertical="top" wrapText="1"/>
      <protection locked="0"/>
    </xf>
    <xf numFmtId="0" fontId="31" fillId="18" borderId="35" xfId="0" applyFont="1" applyFill="1" applyBorder="1" applyAlignment="1" applyProtection="1">
      <alignment horizontal="center" vertical="center"/>
    </xf>
    <xf numFmtId="0" fontId="13" fillId="12" borderId="12" xfId="0" applyFont="1" applyFill="1" applyBorder="1" applyAlignment="1">
      <alignment horizontal="center" vertical="center" wrapText="1"/>
    </xf>
    <xf numFmtId="0" fontId="13" fillId="12" borderId="13" xfId="0" applyFont="1" applyFill="1" applyBorder="1" applyAlignment="1">
      <alignment horizontal="center" vertical="center" wrapText="1"/>
    </xf>
    <xf numFmtId="0" fontId="13" fillId="12" borderId="14" xfId="0" applyFont="1" applyFill="1" applyBorder="1" applyAlignment="1">
      <alignment horizontal="center" vertical="center" wrapText="1"/>
    </xf>
    <xf numFmtId="0" fontId="13" fillId="12" borderId="15" xfId="0" applyFont="1" applyFill="1" applyBorder="1" applyAlignment="1">
      <alignment horizontal="center" vertical="center" wrapText="1"/>
    </xf>
    <xf numFmtId="0" fontId="13" fillId="12" borderId="16" xfId="0" applyFont="1" applyFill="1" applyBorder="1" applyAlignment="1">
      <alignment horizontal="center" vertical="center" wrapText="1"/>
    </xf>
    <xf numFmtId="0" fontId="13" fillId="12" borderId="17" xfId="0" applyFont="1" applyFill="1" applyBorder="1" applyAlignment="1">
      <alignment horizontal="center" vertical="center" wrapText="1"/>
    </xf>
    <xf numFmtId="167" fontId="59" fillId="27" borderId="78" xfId="0" applyNumberFormat="1" applyFont="1" applyFill="1" applyBorder="1" applyAlignment="1" applyProtection="1">
      <alignment horizontal="left" vertical="top" wrapText="1"/>
      <protection locked="0"/>
    </xf>
    <xf numFmtId="167" fontId="59" fillId="27" borderId="80" xfId="0" applyNumberFormat="1" applyFont="1" applyFill="1" applyBorder="1" applyAlignment="1" applyProtection="1">
      <alignment horizontal="left" vertical="top" wrapText="1"/>
      <protection locked="0"/>
    </xf>
    <xf numFmtId="167" fontId="59" fillId="27" borderId="81" xfId="0" applyNumberFormat="1" applyFont="1" applyFill="1" applyBorder="1" applyAlignment="1" applyProtection="1">
      <alignment horizontal="left" vertical="top" wrapText="1"/>
      <protection locked="0"/>
    </xf>
    <xf numFmtId="167" fontId="59" fillId="27" borderId="82" xfId="0" applyNumberFormat="1" applyFont="1" applyFill="1" applyBorder="1" applyAlignment="1" applyProtection="1">
      <alignment horizontal="left" vertical="top" wrapText="1"/>
      <protection locked="0"/>
    </xf>
    <xf numFmtId="0" fontId="60" fillId="0" borderId="83" xfId="0" applyFont="1" applyBorder="1" applyAlignment="1">
      <alignment horizontal="left" wrapText="1"/>
    </xf>
    <xf numFmtId="0" fontId="60" fillId="0" borderId="85" xfId="0" applyFont="1" applyBorder="1" applyAlignment="1">
      <alignment horizontal="left" wrapText="1"/>
    </xf>
    <xf numFmtId="0" fontId="13" fillId="0" borderId="15" xfId="0" applyFont="1" applyBorder="1" applyAlignment="1">
      <alignment horizontal="center" vertical="center" wrapText="1"/>
    </xf>
    <xf numFmtId="0" fontId="13" fillId="0" borderId="17" xfId="0" applyFont="1" applyBorder="1" applyAlignment="1">
      <alignment horizontal="center" vertical="center" wrapText="1"/>
    </xf>
    <xf numFmtId="167" fontId="29" fillId="27" borderId="47" xfId="0" applyNumberFormat="1" applyFont="1" applyFill="1" applyBorder="1" applyAlignment="1" applyProtection="1">
      <alignment horizontal="left" vertical="top" wrapText="1"/>
      <protection locked="0"/>
    </xf>
    <xf numFmtId="167" fontId="29" fillId="27" borderId="49" xfId="0" applyNumberFormat="1" applyFont="1" applyFill="1" applyBorder="1" applyAlignment="1" applyProtection="1">
      <alignment horizontal="left" vertical="top" wrapText="1"/>
      <protection locked="0"/>
    </xf>
    <xf numFmtId="0" fontId="13" fillId="12" borderId="64" xfId="0" applyFont="1" applyFill="1" applyBorder="1" applyAlignment="1">
      <alignment horizontal="left" vertical="center" wrapText="1"/>
    </xf>
    <xf numFmtId="0" fontId="13" fillId="12" borderId="13" xfId="0" applyFont="1" applyFill="1" applyBorder="1" applyAlignment="1">
      <alignment horizontal="left" vertical="center" wrapText="1"/>
    </xf>
    <xf numFmtId="0" fontId="13" fillId="12" borderId="65" xfId="0" applyFont="1" applyFill="1" applyBorder="1" applyAlignment="1">
      <alignment horizontal="left" vertical="center" wrapText="1"/>
    </xf>
    <xf numFmtId="0" fontId="13" fillId="12" borderId="73" xfId="0" applyFont="1" applyFill="1" applyBorder="1" applyAlignment="1">
      <alignment horizontal="center" vertical="center"/>
    </xf>
    <xf numFmtId="0" fontId="13" fillId="12" borderId="18" xfId="0" applyFont="1" applyFill="1" applyBorder="1" applyAlignment="1"/>
    <xf numFmtId="0" fontId="13" fillId="12" borderId="74" xfId="0" applyFont="1" applyFill="1" applyBorder="1" applyAlignment="1"/>
  </cellXfs>
  <cellStyles count="7">
    <cellStyle name="Hyperlink" xfId="2" builtinId="8"/>
    <cellStyle name="Normal" xfId="0" builtinId="0"/>
    <cellStyle name="Normal 2" xfId="1" xr:uid="{00000000-0005-0000-0000-000002000000}"/>
    <cellStyle name="Normal 3" xfId="3" xr:uid="{5698A7F4-4672-4DAB-B4CA-B3C9771F35A9}"/>
    <cellStyle name="Normal 3 2" xfId="6" xr:uid="{28A8FB29-D15E-4BC5-AC81-587267C03F39}"/>
    <cellStyle name="Normal 4" xfId="4" xr:uid="{625502C2-9403-42A2-9BA6-A447A7CB5787}"/>
    <cellStyle name="Percent" xfId="5" builtinId="5"/>
  </cellStyles>
  <dxfs count="148">
    <dxf>
      <fill>
        <patternFill>
          <bgColor theme="0" tint="-0.14996795556505021"/>
        </patternFill>
      </fill>
    </dxf>
    <dxf>
      <fill>
        <patternFill>
          <bgColor rgb="FF92D050"/>
        </patternFill>
      </fill>
    </dxf>
    <dxf>
      <fill>
        <patternFill>
          <bgColor rgb="FFFF7E79"/>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7E79"/>
        </patternFill>
      </fill>
    </dxf>
    <dxf>
      <fill>
        <patternFill>
          <bgColor rgb="FFFFFF00"/>
        </patternFill>
      </fill>
    </dxf>
    <dxf>
      <fill>
        <patternFill>
          <bgColor rgb="FF92D050"/>
        </patternFill>
      </fill>
    </dxf>
    <dxf>
      <fill>
        <patternFill>
          <bgColor rgb="FFFF7E79"/>
        </patternFill>
      </fill>
    </dxf>
    <dxf>
      <fill>
        <patternFill>
          <bgColor rgb="FFFF0000"/>
        </patternFill>
      </fill>
    </dxf>
    <dxf>
      <font>
        <color rgb="FF9C0006"/>
      </font>
    </dxf>
    <dxf>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7E79"/>
        </patternFill>
      </fill>
    </dxf>
    <dxf>
      <fill>
        <patternFill>
          <bgColor rgb="FFFF0000"/>
        </patternFill>
      </fill>
    </dxf>
    <dxf>
      <font>
        <color rgb="FF9C0006"/>
      </font>
    </dxf>
    <dxf>
      <fill>
        <patternFill>
          <bgColor theme="0" tint="-0.24994659260841701"/>
        </patternFill>
      </fill>
    </dxf>
    <dxf>
      <fill>
        <patternFill>
          <bgColor rgb="FFFFFF00"/>
        </patternFill>
      </fill>
    </dxf>
    <dxf>
      <fill>
        <patternFill>
          <bgColor rgb="FFFFFF00"/>
        </patternFill>
      </fill>
    </dxf>
    <dxf>
      <font>
        <color rgb="FF9C0006"/>
      </font>
    </dxf>
    <dxf>
      <font>
        <color rgb="FF9C0006"/>
      </font>
    </dxf>
    <dxf>
      <font>
        <color rgb="FF9C0006"/>
      </font>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ont>
        <color rgb="FF9C0006"/>
      </font>
    </dxf>
    <dxf>
      <fill>
        <patternFill>
          <bgColor rgb="FFFFFF00"/>
        </patternFill>
      </fill>
    </dxf>
    <dxf>
      <fill>
        <patternFill>
          <bgColor rgb="FF92D050"/>
        </patternFill>
      </fill>
    </dxf>
    <dxf>
      <fill>
        <patternFill>
          <bgColor rgb="FFFF7E79"/>
        </patternFill>
      </fill>
    </dxf>
    <dxf>
      <fill>
        <patternFill>
          <bgColor rgb="FFFF0000"/>
        </patternFill>
      </fill>
    </dxf>
    <dxf>
      <fill>
        <patternFill>
          <bgColor theme="0" tint="-0.24994659260841701"/>
        </patternFill>
      </fill>
    </dxf>
    <dxf>
      <fill>
        <patternFill>
          <bgColor rgb="FFFFFF00"/>
        </patternFill>
      </fill>
    </dxf>
    <dxf>
      <fill>
        <patternFill>
          <bgColor rgb="FFFFFF00"/>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ill>
        <patternFill>
          <bgColor theme="0" tint="-0.2499465926084170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ont>
        <color rgb="FF9C0006"/>
      </font>
    </dxf>
    <dxf>
      <font>
        <color rgb="FF9C0006"/>
      </font>
    </dxf>
    <dxf>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7E79"/>
        </patternFill>
      </fill>
    </dxf>
    <dxf>
      <fill>
        <patternFill>
          <bgColor rgb="FFFF00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92D050"/>
        </patternFill>
      </fill>
    </dxf>
    <dxf>
      <font>
        <color rgb="FF9C0006"/>
      </font>
    </dxf>
    <dxf>
      <font>
        <color rgb="FF9C0006"/>
      </font>
    </dxf>
    <dxf>
      <fill>
        <patternFill>
          <bgColor theme="0" tint="-0.24994659260841701"/>
        </patternFill>
      </fill>
    </dxf>
    <dxf>
      <fill>
        <patternFill>
          <bgColor rgb="FFFFFF00"/>
        </patternFill>
      </fill>
    </dxf>
    <dxf>
      <fill>
        <patternFill>
          <bgColor rgb="FFFFFF00"/>
        </patternFill>
      </fill>
    </dxf>
    <dxf>
      <font>
        <color rgb="FF9C0006"/>
      </font>
    </dxf>
    <dxf>
      <font>
        <color rgb="FF9C0006"/>
      </font>
    </dxf>
    <dxf>
      <font>
        <color rgb="FF9C0006"/>
      </font>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7E79"/>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7E79"/>
        </patternFill>
      </fill>
    </dxf>
    <dxf>
      <fill>
        <patternFill>
          <bgColor rgb="FFFF0000"/>
        </patternFill>
      </fill>
    </dxf>
    <dxf>
      <fill>
        <patternFill>
          <bgColor rgb="FF92D050"/>
        </patternFill>
      </fill>
    </dxf>
    <dxf>
      <fill>
        <patternFill>
          <bgColor rgb="FFFF7E79"/>
        </patternFill>
      </fill>
    </dxf>
    <dxf>
      <font>
        <color rgb="FF9C0006"/>
      </font>
    </dxf>
    <dxf>
      <font>
        <color rgb="FF9C0006"/>
      </font>
    </dxf>
    <dxf>
      <fill>
        <patternFill>
          <bgColor theme="0" tint="-0.24994659260841701"/>
        </patternFill>
      </fill>
    </dxf>
    <dxf>
      <fill>
        <patternFill>
          <bgColor rgb="FFFFFF00"/>
        </patternFill>
      </fill>
    </dxf>
    <dxf>
      <fill>
        <patternFill>
          <bgColor rgb="FFFFFF00"/>
        </patternFill>
      </fill>
    </dxf>
    <dxf>
      <font>
        <color rgb="FF9C0006"/>
      </font>
    </dxf>
    <dxf>
      <fill>
        <patternFill>
          <bgColor theme="0" tint="-0.1499679555650502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ont>
        <color rgb="FF9C0006"/>
      </font>
    </dxf>
    <dxf>
      <fill>
        <patternFill>
          <bgColor rgb="FFFFFF00"/>
        </patternFill>
      </fill>
    </dxf>
    <dxf>
      <fill>
        <patternFill>
          <bgColor rgb="FF92D050"/>
        </patternFill>
      </fill>
    </dxf>
    <dxf>
      <fill>
        <patternFill>
          <bgColor rgb="FF92D050"/>
        </patternFill>
      </fill>
    </dxf>
    <dxf>
      <fill>
        <patternFill>
          <bgColor rgb="FFFF7E79"/>
        </patternFill>
      </fill>
    </dxf>
    <dxf>
      <fill>
        <patternFill>
          <bgColor rgb="FFFFFF00"/>
        </patternFill>
      </fill>
    </dxf>
    <dxf>
      <fill>
        <patternFill>
          <bgColor rgb="FF92D050"/>
        </patternFill>
      </fill>
    </dxf>
    <dxf>
      <fill>
        <patternFill>
          <bgColor rgb="FFFF7E79"/>
        </patternFill>
      </fill>
    </dxf>
    <dxf>
      <fill>
        <patternFill>
          <bgColor rgb="FFFF0000"/>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ill>
        <patternFill>
          <bgColor theme="0" tint="-0.24994659260841701"/>
        </patternFill>
      </fill>
    </dxf>
    <dxf>
      <fill>
        <patternFill>
          <bgColor rgb="FFFFFF00"/>
        </patternFill>
      </fill>
    </dxf>
    <dxf>
      <fill>
        <patternFill>
          <bgColor rgb="FFFFFF00"/>
        </patternFill>
      </fill>
    </dxf>
  </dxfs>
  <tableStyles count="0" defaultTableStyle="TableStyleMedium2" defaultPivotStyle="PivotStyleLight16"/>
  <colors>
    <mruColors>
      <color rgb="FFCCCCFF"/>
      <color rgb="FF78746E"/>
      <color rgb="FFFF7E79"/>
      <color rgb="FFD5D5FF"/>
      <color rgb="FF002664"/>
      <color rgb="FF9999FF"/>
      <color rgb="FFCFE2F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308377</xdr:colOff>
      <xdr:row>0</xdr:row>
      <xdr:rowOff>0</xdr:rowOff>
    </xdr:from>
    <xdr:to>
      <xdr:col>5</xdr:col>
      <xdr:colOff>254970</xdr:colOff>
      <xdr:row>6</xdr:row>
      <xdr:rowOff>180975</xdr:rowOff>
    </xdr:to>
    <xdr:pic>
      <xdr:nvPicPr>
        <xdr:cNvPr id="5" name="Picture 4">
          <a:extLst>
            <a:ext uri="{FF2B5EF4-FFF2-40B4-BE49-F238E27FC236}">
              <a16:creationId xmlns:a16="http://schemas.microsoft.com/office/drawing/2014/main" id="{D1BE04F9-CCB0-4246-A547-7BFEC32C10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377" y="0"/>
          <a:ext cx="2899343"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0</xdr:row>
      <xdr:rowOff>0</xdr:rowOff>
    </xdr:from>
    <xdr:to>
      <xdr:col>1</xdr:col>
      <xdr:colOff>2751010</xdr:colOff>
      <xdr:row>1</xdr:row>
      <xdr:rowOff>0</xdr:rowOff>
    </xdr:to>
    <xdr:pic>
      <xdr:nvPicPr>
        <xdr:cNvPr id="3" name="Picture 2">
          <a:extLst>
            <a:ext uri="{FF2B5EF4-FFF2-40B4-BE49-F238E27FC236}">
              <a16:creationId xmlns:a16="http://schemas.microsoft.com/office/drawing/2014/main" id="{7D9BAEBC-A795-4779-890D-FAAFB538A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1358" y="0"/>
          <a:ext cx="3662688" cy="14559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2689626</xdr:colOff>
      <xdr:row>1</xdr:row>
      <xdr:rowOff>16782</xdr:rowOff>
    </xdr:to>
    <xdr:pic>
      <xdr:nvPicPr>
        <xdr:cNvPr id="2" name="Picture 1">
          <a:extLst>
            <a:ext uri="{FF2B5EF4-FFF2-40B4-BE49-F238E27FC236}">
              <a16:creationId xmlns:a16="http://schemas.microsoft.com/office/drawing/2014/main" id="{DAAE6EEB-69C7-466F-A94C-2BF9C43B33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5350" y="0"/>
          <a:ext cx="3665409" cy="14614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2648337</xdr:colOff>
      <xdr:row>0</xdr:row>
      <xdr:rowOff>1455964</xdr:rowOff>
    </xdr:to>
    <xdr:pic>
      <xdr:nvPicPr>
        <xdr:cNvPr id="2" name="Picture 1">
          <a:extLst>
            <a:ext uri="{FF2B5EF4-FFF2-40B4-BE49-F238E27FC236}">
              <a16:creationId xmlns:a16="http://schemas.microsoft.com/office/drawing/2014/main" id="{6DECF410-7961-4637-8332-A1DF2220D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9253" y="0"/>
          <a:ext cx="3662688" cy="14559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2551281</xdr:colOff>
      <xdr:row>1</xdr:row>
      <xdr:rowOff>6379</xdr:rowOff>
    </xdr:to>
    <xdr:pic>
      <xdr:nvPicPr>
        <xdr:cNvPr id="3" name="Picture 2">
          <a:extLst>
            <a:ext uri="{FF2B5EF4-FFF2-40B4-BE49-F238E27FC236}">
              <a16:creationId xmlns:a16="http://schemas.microsoft.com/office/drawing/2014/main" id="{EA95990C-AAD0-F143-BACC-1B439370FB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64973" cy="1452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3000375</xdr:colOff>
      <xdr:row>0</xdr:row>
      <xdr:rowOff>1430410</xdr:rowOff>
    </xdr:to>
    <xdr:pic>
      <xdr:nvPicPr>
        <xdr:cNvPr id="2" name="Picture 1">
          <a:extLst>
            <a:ext uri="{FF2B5EF4-FFF2-40B4-BE49-F238E27FC236}">
              <a16:creationId xmlns:a16="http://schemas.microsoft.com/office/drawing/2014/main" id="{8E6ACFF6-17E2-48DE-94D8-B02E0492F3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 y="0"/>
          <a:ext cx="3587750" cy="14304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95251</xdr:colOff>
      <xdr:row>0</xdr:row>
      <xdr:rowOff>0</xdr:rowOff>
    </xdr:from>
    <xdr:to>
      <xdr:col>1</xdr:col>
      <xdr:colOff>2751010</xdr:colOff>
      <xdr:row>1</xdr:row>
      <xdr:rowOff>0</xdr:rowOff>
    </xdr:to>
    <xdr:pic>
      <xdr:nvPicPr>
        <xdr:cNvPr id="2" name="Picture 1">
          <a:extLst>
            <a:ext uri="{FF2B5EF4-FFF2-40B4-BE49-F238E27FC236}">
              <a16:creationId xmlns:a16="http://schemas.microsoft.com/office/drawing/2014/main" id="{06EAADB7-3E11-4650-AD21-13FF3719E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0"/>
          <a:ext cx="3703509" cy="1454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1973792</xdr:colOff>
      <xdr:row>1</xdr:row>
      <xdr:rowOff>1518</xdr:rowOff>
    </xdr:to>
    <xdr:pic>
      <xdr:nvPicPr>
        <xdr:cNvPr id="2" name="Picture 1">
          <a:extLst>
            <a:ext uri="{FF2B5EF4-FFF2-40B4-BE49-F238E27FC236}">
              <a16:creationId xmlns:a16="http://schemas.microsoft.com/office/drawing/2014/main" id="{50B33382-E175-4804-8027-DAAB7F08B3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0" y="0"/>
          <a:ext cx="3540125" cy="14408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m.usps.com/m/ZipLookupAction?search=addres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m.usps.com/m/ZipLookupAction?search=addres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m.usps.com/m/ZipLookupAction?search=addres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D266-0399-49CC-A790-853BD495CBC3}">
  <dimension ref="B7:E30"/>
  <sheetViews>
    <sheetView tabSelected="1" topLeftCell="A4" zoomScale="80" zoomScaleNormal="80" workbookViewId="0">
      <selection activeCell="I16" sqref="I16"/>
    </sheetView>
  </sheetViews>
  <sheetFormatPr defaultColWidth="8.81640625" defaultRowHeight="12.5" x14ac:dyDescent="0.25"/>
  <cols>
    <col min="1" max="16384" width="8.81640625" style="59"/>
  </cols>
  <sheetData>
    <row r="7" spans="2:5" ht="18" customHeight="1" thickBot="1" x14ac:dyDescent="0.3"/>
    <row r="8" spans="2:5" ht="25" x14ac:dyDescent="0.5">
      <c r="B8" s="495" t="s">
        <v>0</v>
      </c>
      <c r="C8" s="496"/>
      <c r="D8" s="496"/>
      <c r="E8" s="497"/>
    </row>
    <row r="9" spans="2:5" ht="13.5" customHeight="1" x14ac:dyDescent="0.25">
      <c r="B9" s="489" t="s">
        <v>1</v>
      </c>
      <c r="C9" s="490"/>
      <c r="D9" s="490"/>
      <c r="E9" s="491"/>
    </row>
    <row r="10" spans="2:5" ht="13.5" customHeight="1" x14ac:dyDescent="0.25">
      <c r="B10" s="489"/>
      <c r="C10" s="490"/>
      <c r="D10" s="490"/>
      <c r="E10" s="491"/>
    </row>
    <row r="11" spans="2:5" ht="13.5" customHeight="1" x14ac:dyDescent="0.25">
      <c r="B11" s="489" t="s">
        <v>2</v>
      </c>
      <c r="C11" s="490"/>
      <c r="D11" s="490"/>
      <c r="E11" s="491"/>
    </row>
    <row r="12" spans="2:5" ht="13.5" customHeight="1" x14ac:dyDescent="0.25">
      <c r="B12" s="489"/>
      <c r="C12" s="490"/>
      <c r="D12" s="490"/>
      <c r="E12" s="491"/>
    </row>
    <row r="13" spans="2:5" ht="13.5" customHeight="1" x14ac:dyDescent="0.25">
      <c r="B13" s="489" t="s">
        <v>3</v>
      </c>
      <c r="C13" s="490"/>
      <c r="D13" s="490"/>
      <c r="E13" s="491"/>
    </row>
    <row r="14" spans="2:5" ht="13.5" customHeight="1" x14ac:dyDescent="0.25">
      <c r="B14" s="489"/>
      <c r="C14" s="490"/>
      <c r="D14" s="490"/>
      <c r="E14" s="491"/>
    </row>
    <row r="15" spans="2:5" ht="13.5" customHeight="1" x14ac:dyDescent="0.25">
      <c r="B15" s="489" t="s">
        <v>444</v>
      </c>
      <c r="C15" s="490"/>
      <c r="D15" s="490"/>
      <c r="E15" s="491"/>
    </row>
    <row r="16" spans="2:5" ht="13.5" customHeight="1" x14ac:dyDescent="0.25">
      <c r="B16" s="489"/>
      <c r="C16" s="490"/>
      <c r="D16" s="490"/>
      <c r="E16" s="491"/>
    </row>
    <row r="17" spans="2:5" ht="13.5" customHeight="1" x14ac:dyDescent="0.25">
      <c r="B17" s="489" t="s">
        <v>4</v>
      </c>
      <c r="C17" s="490"/>
      <c r="D17" s="490"/>
      <c r="E17" s="491"/>
    </row>
    <row r="18" spans="2:5" ht="13.5" customHeight="1" x14ac:dyDescent="0.25">
      <c r="B18" s="489"/>
      <c r="C18" s="490"/>
      <c r="D18" s="490"/>
      <c r="E18" s="491"/>
    </row>
    <row r="19" spans="2:5" ht="13.5" customHeight="1" x14ac:dyDescent="0.25">
      <c r="B19" s="489" t="s">
        <v>458</v>
      </c>
      <c r="C19" s="490"/>
      <c r="D19" s="490"/>
      <c r="E19" s="491"/>
    </row>
    <row r="20" spans="2:5" ht="13.5" customHeight="1" x14ac:dyDescent="0.25">
      <c r="B20" s="489"/>
      <c r="C20" s="490"/>
      <c r="D20" s="490"/>
      <c r="E20" s="491"/>
    </row>
    <row r="21" spans="2:5" ht="13.5" customHeight="1" x14ac:dyDescent="0.25">
      <c r="B21" s="489" t="s">
        <v>5</v>
      </c>
      <c r="C21" s="490"/>
      <c r="D21" s="490"/>
      <c r="E21" s="491"/>
    </row>
    <row r="22" spans="2:5" ht="13.5" customHeight="1" x14ac:dyDescent="0.25">
      <c r="B22" s="489"/>
      <c r="C22" s="490"/>
      <c r="D22" s="490"/>
      <c r="E22" s="491"/>
    </row>
    <row r="23" spans="2:5" ht="13.5" hidden="1" customHeight="1" x14ac:dyDescent="0.25">
      <c r="B23" s="489" t="s">
        <v>6</v>
      </c>
      <c r="C23" s="490"/>
      <c r="D23" s="490"/>
      <c r="E23" s="491"/>
    </row>
    <row r="24" spans="2:5" ht="13.5" hidden="1" customHeight="1" x14ac:dyDescent="0.25">
      <c r="B24" s="489"/>
      <c r="C24" s="490"/>
      <c r="D24" s="490"/>
      <c r="E24" s="491"/>
    </row>
    <row r="25" spans="2:5" ht="13.5" hidden="1" customHeight="1" x14ac:dyDescent="0.25">
      <c r="B25" s="489" t="s">
        <v>7</v>
      </c>
      <c r="C25" s="490"/>
      <c r="D25" s="490"/>
      <c r="E25" s="491"/>
    </row>
    <row r="26" spans="2:5" ht="13.5" hidden="1" customHeight="1" x14ac:dyDescent="0.25">
      <c r="B26" s="489"/>
      <c r="C26" s="490"/>
      <c r="D26" s="490"/>
      <c r="E26" s="491"/>
    </row>
    <row r="27" spans="2:5" ht="13.5" customHeight="1" x14ac:dyDescent="0.25">
      <c r="B27" s="489" t="s">
        <v>8</v>
      </c>
      <c r="C27" s="490"/>
      <c r="D27" s="490"/>
      <c r="E27" s="491"/>
    </row>
    <row r="28" spans="2:5" ht="13.5" customHeight="1" x14ac:dyDescent="0.25">
      <c r="B28" s="489"/>
      <c r="C28" s="490"/>
      <c r="D28" s="490"/>
      <c r="E28" s="491"/>
    </row>
    <row r="29" spans="2:5" x14ac:dyDescent="0.25">
      <c r="B29" s="489" t="s">
        <v>9</v>
      </c>
      <c r="C29" s="490"/>
      <c r="D29" s="490"/>
      <c r="E29" s="491"/>
    </row>
    <row r="30" spans="2:5" ht="13" thickBot="1" x14ac:dyDescent="0.3">
      <c r="B30" s="492"/>
      <c r="C30" s="493"/>
      <c r="D30" s="493"/>
      <c r="E30" s="494"/>
    </row>
  </sheetData>
  <mergeCells count="12">
    <mergeCell ref="B27:E28"/>
    <mergeCell ref="B29:E30"/>
    <mergeCell ref="B8:E8"/>
    <mergeCell ref="B9:E10"/>
    <mergeCell ref="B11:E12"/>
    <mergeCell ref="B13:E14"/>
    <mergeCell ref="B17:E18"/>
    <mergeCell ref="B21:E22"/>
    <mergeCell ref="B23:E24"/>
    <mergeCell ref="B25:E26"/>
    <mergeCell ref="B15:E16"/>
    <mergeCell ref="B19:E20"/>
  </mergeCells>
  <hyperlinks>
    <hyperlink ref="C9:D10" location="REMRate!A1" display="REMRate" xr:uid="{A5A58AA8-DA30-4748-850E-1D47207425C0}"/>
    <hyperlink ref="C11:D12" location="Ekotrope!A1" display="Ekotrope" xr:uid="{40B11D9E-9707-48D2-AEF5-A903385A9301}"/>
    <hyperlink ref="C13:D14" location="EnergyGauge!A1" display="EnergyGauge" xr:uid="{D03FD4CA-18D7-44C1-9560-F30F44FA9161}"/>
    <hyperlink ref="C17:D18" location="PreDrywall!A1" display="PreDrywall" xr:uid="{24B6A583-81E0-49E6-82C6-369EB60A4270}"/>
    <hyperlink ref="B21" location="HVACQiEval!A1" display="HVACQiEval!A1" xr:uid="{15ADFF19-9C1C-43AD-8D84-EA5F26184F62}"/>
    <hyperlink ref="B23" location="'2009 IECC'!A1" display="'2009 IECC'!A1" xr:uid="{E5E2D5BE-3DF1-4E04-B488-9746E2AA0777}"/>
    <hyperlink ref="B25" location="'2018 IECC'!A1" display="'2018 IECC'!A1" xr:uid="{2E79E9EC-F553-4B76-B792-D9BED594245C}"/>
    <hyperlink ref="B27" location="'photos-notes'!A1" display="'photos-notes'!A1" xr:uid="{B76BCEFB-F8EB-4C10-B1AF-14A2C993BBCC}"/>
    <hyperlink ref="B29" location="Reference!A1" display="Reference!A1" xr:uid="{936218E9-F90C-4497-A38D-D8CE627E5953}"/>
    <hyperlink ref="C15:D16" location="PreDrywall!A1" display="PreDrywall" xr:uid="{C274CBDE-BA26-7743-AA2E-CEBE642E8C04}"/>
    <hyperlink ref="B15:E16" location="FieldFinal!A1" display="FieldFinal" xr:uid="{8073ACA9-C4F9-6F41-B9D0-BDAF84F645B0}"/>
    <hyperlink ref="B19:E20" location="SamplingQA!A1" display="SamplingQA" xr:uid="{79009B0B-4D04-6B44-8FE3-3F312CD8C17E}"/>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90" zoomScaleNormal="90" workbookViewId="0">
      <selection activeCell="I7" sqref="I7"/>
    </sheetView>
  </sheetViews>
  <sheetFormatPr defaultColWidth="8.453125" defaultRowHeight="12.5" x14ac:dyDescent="0.25"/>
  <cols>
    <col min="1" max="1" width="19.453125" bestFit="1" customWidth="1"/>
    <col min="3" max="3" width="23" bestFit="1" customWidth="1"/>
    <col min="4" max="4" width="8.453125" customWidth="1"/>
    <col min="8" max="8" width="16.453125" bestFit="1" customWidth="1"/>
    <col min="9" max="9" width="79.1796875" bestFit="1" customWidth="1"/>
  </cols>
  <sheetData>
    <row r="1" spans="1:9" s="18" customFormat="1" ht="13" x14ac:dyDescent="0.3">
      <c r="A1" s="18" t="s">
        <v>347</v>
      </c>
      <c r="C1" s="19" t="s">
        <v>348</v>
      </c>
      <c r="D1" s="20"/>
      <c r="E1" s="18" t="s">
        <v>349</v>
      </c>
      <c r="I1" s="18" t="s">
        <v>350</v>
      </c>
    </row>
    <row r="2" spans="1:9" x14ac:dyDescent="0.25">
      <c r="A2" s="5"/>
      <c r="C2" s="15"/>
      <c r="D2" s="14"/>
    </row>
    <row r="3" spans="1:9" x14ac:dyDescent="0.25">
      <c r="A3" s="2" t="s">
        <v>338</v>
      </c>
      <c r="C3" s="21" t="s">
        <v>453</v>
      </c>
      <c r="D3" s="7"/>
      <c r="E3" t="s">
        <v>351</v>
      </c>
      <c r="G3" t="s">
        <v>352</v>
      </c>
      <c r="I3" t="s">
        <v>291</v>
      </c>
    </row>
    <row r="4" spans="1:9" x14ac:dyDescent="0.25">
      <c r="A4" s="2" t="s">
        <v>291</v>
      </c>
      <c r="C4" s="21" t="s">
        <v>355</v>
      </c>
      <c r="D4" s="6"/>
      <c r="E4" t="s">
        <v>353</v>
      </c>
      <c r="G4" t="s">
        <v>354</v>
      </c>
      <c r="I4" t="s">
        <v>288</v>
      </c>
    </row>
    <row r="5" spans="1:9" x14ac:dyDescent="0.25">
      <c r="A5" s="3">
        <v>1</v>
      </c>
      <c r="C5" s="21" t="s">
        <v>356</v>
      </c>
      <c r="D5" s="6"/>
      <c r="I5" t="s">
        <v>338</v>
      </c>
    </row>
    <row r="6" spans="1:9" x14ac:dyDescent="0.25">
      <c r="A6" s="3">
        <v>2</v>
      </c>
      <c r="C6" s="16" t="s">
        <v>450</v>
      </c>
      <c r="D6" s="6"/>
    </row>
    <row r="7" spans="1:9" x14ac:dyDescent="0.25">
      <c r="A7" s="3">
        <v>3</v>
      </c>
      <c r="C7" s="16" t="s">
        <v>451</v>
      </c>
      <c r="D7" s="6"/>
      <c r="I7" s="47" t="s">
        <v>328</v>
      </c>
    </row>
    <row r="8" spans="1:9" ht="15.5" x14ac:dyDescent="0.25">
      <c r="D8" s="6"/>
      <c r="H8" s="5" t="s">
        <v>357</v>
      </c>
      <c r="I8" s="44" t="s">
        <v>358</v>
      </c>
    </row>
    <row r="9" spans="1:9" ht="15.5" x14ac:dyDescent="0.25">
      <c r="D9" s="6"/>
      <c r="I9" s="44" t="s">
        <v>321</v>
      </c>
    </row>
    <row r="10" spans="1:9" ht="15.5" x14ac:dyDescent="0.25">
      <c r="A10" s="5"/>
      <c r="C10" s="21" t="s">
        <v>454</v>
      </c>
      <c r="D10" s="6"/>
      <c r="I10" s="44" t="s">
        <v>359</v>
      </c>
    </row>
    <row r="11" spans="1:9" ht="15.5" x14ac:dyDescent="0.25">
      <c r="A11" s="2" t="s">
        <v>338</v>
      </c>
      <c r="C11" s="16" t="s">
        <v>455</v>
      </c>
      <c r="D11" s="6"/>
      <c r="I11" s="45" t="s">
        <v>360</v>
      </c>
    </row>
    <row r="12" spans="1:9" x14ac:dyDescent="0.25">
      <c r="A12" s="2" t="s">
        <v>291</v>
      </c>
      <c r="C12" s="16" t="s">
        <v>452</v>
      </c>
      <c r="D12" s="6"/>
    </row>
    <row r="13" spans="1:9" x14ac:dyDescent="0.25">
      <c r="A13" s="2" t="s">
        <v>288</v>
      </c>
      <c r="C13" s="6"/>
      <c r="D13" s="6"/>
    </row>
    <row r="14" spans="1:9" x14ac:dyDescent="0.25">
      <c r="C14" s="6"/>
      <c r="D14" s="6"/>
      <c r="I14" s="47" t="s">
        <v>328</v>
      </c>
    </row>
    <row r="15" spans="1:9" ht="15.5" x14ac:dyDescent="0.25">
      <c r="C15" s="6"/>
      <c r="D15" s="6"/>
      <c r="H15" s="5" t="s">
        <v>361</v>
      </c>
      <c r="I15" s="46" t="s">
        <v>362</v>
      </c>
    </row>
    <row r="16" spans="1:9" ht="15.5" x14ac:dyDescent="0.25">
      <c r="C16" s="6"/>
      <c r="D16" s="6"/>
      <c r="I16" s="46" t="s">
        <v>363</v>
      </c>
    </row>
    <row r="17" spans="1:9" ht="15.5" x14ac:dyDescent="0.25">
      <c r="A17" s="2" t="s">
        <v>291</v>
      </c>
      <c r="C17" s="6"/>
      <c r="D17" s="6"/>
      <c r="I17" s="46" t="s">
        <v>535</v>
      </c>
    </row>
    <row r="18" spans="1:9" x14ac:dyDescent="0.25">
      <c r="A18" s="2" t="s">
        <v>288</v>
      </c>
      <c r="C18" s="6"/>
      <c r="D18" s="6"/>
    </row>
    <row r="19" spans="1:9" ht="15.5" x14ac:dyDescent="0.25">
      <c r="C19" s="6"/>
      <c r="D19" s="6"/>
      <c r="I19" s="48" t="s">
        <v>328</v>
      </c>
    </row>
    <row r="20" spans="1:9" ht="15.5" x14ac:dyDescent="0.25">
      <c r="C20" s="6"/>
      <c r="D20" s="6"/>
      <c r="H20" s="5" t="s">
        <v>364</v>
      </c>
      <c r="I20" s="45" t="s">
        <v>365</v>
      </c>
    </row>
    <row r="21" spans="1:9" ht="15.5" x14ac:dyDescent="0.25">
      <c r="C21" s="6"/>
      <c r="D21" s="6"/>
      <c r="I21" s="45" t="s">
        <v>336</v>
      </c>
    </row>
    <row r="22" spans="1:9" x14ac:dyDescent="0.25">
      <c r="C22" s="6"/>
      <c r="D22" s="6"/>
    </row>
    <row r="23" spans="1:9" x14ac:dyDescent="0.25">
      <c r="C23" s="6"/>
      <c r="D23" s="6"/>
    </row>
    <row r="24" spans="1:9" x14ac:dyDescent="0.25">
      <c r="C24" s="6"/>
      <c r="D24" s="6"/>
      <c r="H24" s="27" t="s">
        <v>559</v>
      </c>
      <c r="I24" s="475" t="s">
        <v>351</v>
      </c>
    </row>
    <row r="25" spans="1:9" x14ac:dyDescent="0.25">
      <c r="C25" s="6"/>
      <c r="D25" s="6"/>
      <c r="H25" s="475"/>
      <c r="I25" s="475" t="s">
        <v>353</v>
      </c>
    </row>
    <row r="26" spans="1:9" x14ac:dyDescent="0.25">
      <c r="C26" s="6"/>
      <c r="D26" s="6"/>
    </row>
    <row r="27" spans="1:9" x14ac:dyDescent="0.25">
      <c r="C27" s="6"/>
      <c r="D27" s="6"/>
    </row>
    <row r="28" spans="1:9" x14ac:dyDescent="0.25">
      <c r="C28" s="6"/>
      <c r="D28" s="6"/>
    </row>
    <row r="29" spans="1:9" x14ac:dyDescent="0.25">
      <c r="C29" s="6"/>
      <c r="D29" s="6"/>
    </row>
    <row r="30" spans="1:9" x14ac:dyDescent="0.25">
      <c r="C30" s="6"/>
      <c r="D30" s="6"/>
    </row>
    <row r="31" spans="1:9" x14ac:dyDescent="0.25">
      <c r="C31" s="6"/>
      <c r="D31" s="6"/>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972"/>
  <sheetViews>
    <sheetView zoomScale="60" zoomScaleNormal="60" zoomScaleSheetLayoutView="10" zoomScalePageLayoutView="50" workbookViewId="0">
      <selection activeCell="B18" sqref="B18"/>
    </sheetView>
  </sheetViews>
  <sheetFormatPr defaultColWidth="14.453125" defaultRowHeight="15.5" outlineLevelRow="1" outlineLevelCol="1" x14ac:dyDescent="0.35"/>
  <cols>
    <col min="1" max="1" width="15" style="1" customWidth="1"/>
    <col min="2" max="2" width="65.453125" style="10" customWidth="1"/>
    <col min="3" max="3" width="84.453125" style="8" hidden="1" customWidth="1" outlineLevel="1"/>
    <col min="4" max="4" width="60.453125" style="12" hidden="1" customWidth="1" outlineLevel="1"/>
    <col min="5" max="5" width="25" style="10" customWidth="1" collapsed="1"/>
    <col min="6" max="6" width="20.1796875" style="10" hidden="1" customWidth="1" outlineLevel="1"/>
    <col min="7" max="9" width="20.1796875" style="1" hidden="1" customWidth="1" outlineLevel="1"/>
    <col min="10" max="10" width="20.1796875" style="27" hidden="1" customWidth="1" outlineLevel="1"/>
    <col min="11" max="11" width="31.453125" style="10" customWidth="1" collapsed="1"/>
    <col min="12" max="12" width="47.453125" style="10" customWidth="1"/>
    <col min="13" max="16384" width="14.453125" style="1"/>
  </cols>
  <sheetData>
    <row r="1" spans="1:93" s="50" customFormat="1" ht="114.75" customHeight="1" x14ac:dyDescent="0.35">
      <c r="A1" s="126"/>
      <c r="B1" s="505"/>
      <c r="C1" s="505"/>
      <c r="D1" s="505"/>
      <c r="E1" s="505"/>
      <c r="F1" s="505"/>
      <c r="G1" s="505"/>
      <c r="H1" s="505"/>
      <c r="I1" s="127"/>
      <c r="J1" s="128"/>
      <c r="K1" s="53"/>
      <c r="L1" s="53"/>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row>
    <row r="2" spans="1:93" s="8" customFormat="1" ht="32.25" customHeight="1" x14ac:dyDescent="0.35">
      <c r="A2" s="515" t="s">
        <v>10</v>
      </c>
      <c r="B2" s="515"/>
      <c r="C2" s="515"/>
      <c r="D2" s="515"/>
      <c r="E2" s="515"/>
      <c r="F2" s="515"/>
      <c r="G2" s="515"/>
      <c r="H2" s="129"/>
      <c r="I2" s="130"/>
      <c r="J2" s="131"/>
      <c r="K2" s="503" t="s">
        <v>11</v>
      </c>
      <c r="L2" s="504"/>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row>
    <row r="3" spans="1:93" s="8" customFormat="1" ht="19.5" customHeight="1" x14ac:dyDescent="0.35">
      <c r="A3" s="501" t="s">
        <v>473</v>
      </c>
      <c r="B3" s="502"/>
      <c r="C3" s="67"/>
      <c r="D3" s="67"/>
      <c r="E3" s="97"/>
      <c r="F3" s="61"/>
      <c r="G3" s="61"/>
      <c r="H3" s="61"/>
      <c r="I3" s="61"/>
      <c r="J3" s="61"/>
      <c r="K3" s="32" t="s">
        <v>12</v>
      </c>
      <c r="L3" s="22"/>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row>
    <row r="4" spans="1:93" s="8" customFormat="1" ht="27" customHeight="1" x14ac:dyDescent="0.35">
      <c r="A4" s="98" t="s">
        <v>13</v>
      </c>
      <c r="B4" s="62"/>
      <c r="C4" s="62"/>
      <c r="D4" s="61"/>
      <c r="E4" s="61"/>
      <c r="F4" s="61"/>
      <c r="G4" s="61"/>
      <c r="H4" s="61"/>
      <c r="I4" s="61"/>
      <c r="J4" s="61"/>
      <c r="K4" s="32" t="s">
        <v>14</v>
      </c>
      <c r="L4" s="13" t="s">
        <v>449</v>
      </c>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row>
    <row r="5" spans="1:93" s="8" customFormat="1" ht="19.5" customHeight="1" thickBot="1" x14ac:dyDescent="0.4">
      <c r="A5" s="66" t="s">
        <v>15</v>
      </c>
      <c r="B5" s="66"/>
      <c r="C5" s="66"/>
      <c r="D5" s="61"/>
      <c r="E5" s="61"/>
      <c r="F5" s="61"/>
      <c r="G5" s="61"/>
      <c r="H5" s="61"/>
      <c r="I5" s="61"/>
      <c r="J5" s="61"/>
      <c r="K5" s="32" t="s">
        <v>16</v>
      </c>
      <c r="L5" s="13"/>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row>
    <row r="6" spans="1:93" s="8" customFormat="1" ht="19.5" customHeight="1" x14ac:dyDescent="0.35">
      <c r="A6" s="506" t="s">
        <v>17</v>
      </c>
      <c r="B6" s="507"/>
      <c r="C6" s="508"/>
      <c r="D6" s="69"/>
      <c r="E6" s="61"/>
      <c r="F6" s="61"/>
      <c r="G6" s="61"/>
      <c r="H6" s="61"/>
      <c r="I6" s="61"/>
      <c r="J6" s="61"/>
      <c r="K6" s="32" t="s">
        <v>18</v>
      </c>
      <c r="L6" s="13"/>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row>
    <row r="7" spans="1:93" s="8" customFormat="1" ht="19.5" customHeight="1" x14ac:dyDescent="0.35">
      <c r="A7" s="509"/>
      <c r="B7" s="510"/>
      <c r="C7" s="511"/>
      <c r="D7" s="69"/>
      <c r="E7" s="61"/>
      <c r="F7" s="61"/>
      <c r="G7" s="61"/>
      <c r="H7" s="61"/>
      <c r="I7" s="61"/>
      <c r="J7" s="61"/>
      <c r="K7" s="32" t="s">
        <v>19</v>
      </c>
      <c r="L7" s="13"/>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row>
    <row r="8" spans="1:93" s="8" customFormat="1" ht="19.5" customHeight="1" x14ac:dyDescent="0.35">
      <c r="A8" s="509"/>
      <c r="B8" s="510"/>
      <c r="C8" s="511"/>
      <c r="D8" s="69"/>
      <c r="E8" s="61"/>
      <c r="F8" s="61"/>
      <c r="G8" s="61"/>
      <c r="H8" s="61"/>
      <c r="I8" s="61"/>
      <c r="J8" s="61"/>
      <c r="K8" s="32" t="s">
        <v>20</v>
      </c>
      <c r="L8" s="13"/>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row>
    <row r="9" spans="1:93" s="8" customFormat="1" ht="19.5" customHeight="1" x14ac:dyDescent="0.35">
      <c r="A9" s="509"/>
      <c r="B9" s="510"/>
      <c r="C9" s="511"/>
      <c r="D9" s="69"/>
      <c r="E9" s="61"/>
      <c r="F9" s="61"/>
      <c r="G9" s="61"/>
      <c r="H9" s="61"/>
      <c r="I9" s="61"/>
      <c r="J9" s="61"/>
      <c r="K9" s="32" t="s">
        <v>21</v>
      </c>
      <c r="L9" s="13"/>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row>
    <row r="10" spans="1:93" s="8" customFormat="1" ht="19.5" customHeight="1" x14ac:dyDescent="0.35">
      <c r="A10" s="509"/>
      <c r="B10" s="510"/>
      <c r="C10" s="511"/>
      <c r="D10" s="69"/>
      <c r="E10" s="61"/>
      <c r="F10" s="61"/>
      <c r="G10" s="61"/>
      <c r="H10" s="61"/>
      <c r="I10" s="61"/>
      <c r="J10" s="61"/>
      <c r="K10" s="32" t="s">
        <v>22</v>
      </c>
      <c r="L10" s="13"/>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row>
    <row r="11" spans="1:93" s="8" customFormat="1" ht="19.5" customHeight="1" x14ac:dyDescent="0.35">
      <c r="A11" s="509"/>
      <c r="B11" s="510"/>
      <c r="C11" s="511"/>
      <c r="D11" s="69"/>
      <c r="E11" s="61"/>
      <c r="F11" s="61"/>
      <c r="G11" s="61"/>
      <c r="H11" s="61"/>
      <c r="I11" s="61"/>
      <c r="J11" s="61"/>
      <c r="K11" s="32" t="s">
        <v>23</v>
      </c>
      <c r="L11" s="13"/>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row>
    <row r="12" spans="1:93" s="8" customFormat="1" ht="19.5" customHeight="1" x14ac:dyDescent="0.35">
      <c r="A12" s="509"/>
      <c r="B12" s="510"/>
      <c r="C12" s="511"/>
      <c r="D12" s="69"/>
      <c r="E12" s="61"/>
      <c r="F12" s="61"/>
      <c r="G12" s="61"/>
      <c r="H12" s="61"/>
      <c r="I12" s="61"/>
      <c r="J12" s="61"/>
      <c r="K12" s="32" t="s">
        <v>24</v>
      </c>
      <c r="L12" s="13"/>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row>
    <row r="13" spans="1:93" s="8" customFormat="1" ht="19.5" customHeight="1" x14ac:dyDescent="0.35">
      <c r="A13" s="509"/>
      <c r="B13" s="510"/>
      <c r="C13" s="511"/>
      <c r="D13" s="69"/>
      <c r="E13" s="61"/>
      <c r="F13" s="61"/>
      <c r="G13" s="61"/>
      <c r="H13" s="61"/>
      <c r="I13" s="61"/>
      <c r="J13" s="61"/>
      <c r="K13" s="32" t="s">
        <v>25</v>
      </c>
      <c r="L13" s="37"/>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row>
    <row r="14" spans="1:93" s="8" customFormat="1" ht="19.5" customHeight="1" x14ac:dyDescent="0.35">
      <c r="A14" s="509"/>
      <c r="B14" s="510"/>
      <c r="C14" s="511"/>
      <c r="D14" s="69"/>
      <c r="E14" s="61"/>
      <c r="F14" s="61"/>
      <c r="G14" s="61"/>
      <c r="H14" s="61"/>
      <c r="I14" s="61"/>
      <c r="J14" s="61"/>
      <c r="K14" s="32" t="s">
        <v>26</v>
      </c>
      <c r="L14" s="13"/>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row>
    <row r="15" spans="1:93" s="8" customFormat="1" ht="19.5" customHeight="1" x14ac:dyDescent="0.35">
      <c r="A15" s="509"/>
      <c r="B15" s="510"/>
      <c r="C15" s="511"/>
      <c r="D15" s="69"/>
      <c r="E15" s="61"/>
      <c r="F15" s="61"/>
      <c r="G15" s="61"/>
      <c r="H15" s="61"/>
      <c r="I15" s="61"/>
      <c r="J15" s="61"/>
      <c r="K15" s="32" t="s">
        <v>27</v>
      </c>
      <c r="L15" s="13"/>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row>
    <row r="16" spans="1:93" ht="19.5" customHeight="1" x14ac:dyDescent="0.35">
      <c r="A16" s="509"/>
      <c r="B16" s="510"/>
      <c r="C16" s="511"/>
      <c r="D16" s="69"/>
      <c r="E16" s="61"/>
      <c r="F16" s="61"/>
      <c r="G16" s="61"/>
      <c r="H16" s="61"/>
      <c r="I16" s="61"/>
      <c r="J16" s="61"/>
      <c r="K16" s="32" t="s">
        <v>28</v>
      </c>
      <c r="L16" s="13"/>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row>
    <row r="17" spans="1:93" ht="33" customHeight="1" thickBot="1" x14ac:dyDescent="0.3">
      <c r="A17" s="512"/>
      <c r="B17" s="513"/>
      <c r="C17" s="514"/>
      <c r="D17" s="342" t="s">
        <v>442</v>
      </c>
      <c r="E17" s="191" t="str" cm="1">
        <f t="array" ref="E17">IF((OR(E24="Unsatisfactory",E26="Unsatisfactory",E28="Unsatisfactory",E30="Unsatisfactory",E31="Unsatisfactory",E35="Unsatisfactory",E36="Unsatisfactory",E24:E71=3,E18="FAIL: DISCIPLINARY ACTION",E18="FAIL", E24:E71=3,E18="")),"CORRECT AND RESUBMIT","OK TO SUBMIT")</f>
        <v>OK TO SUBMIT</v>
      </c>
      <c r="F17" s="61"/>
      <c r="G17" s="61"/>
      <c r="H17" s="61"/>
      <c r="I17" s="61"/>
      <c r="J17" s="61"/>
      <c r="K17" s="90"/>
      <c r="L17" s="63"/>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row>
    <row r="18" spans="1:93" s="160" customFormat="1" ht="54" customHeight="1" thickBot="1" x14ac:dyDescent="0.3">
      <c r="A18" s="467" t="s">
        <v>557</v>
      </c>
      <c r="B18" s="468" t="s">
        <v>351</v>
      </c>
      <c r="C18" s="157"/>
      <c r="D18" s="342" t="s">
        <v>443</v>
      </c>
      <c r="E18" s="207" t="str">
        <f>IF(E69="Unsatisfactory","FAIL: DISCIPLINARY ACTION",IF(OR(K22&gt;K20),"FAIL","PASS"))</f>
        <v>PASS</v>
      </c>
      <c r="F18" s="61"/>
      <c r="G18" s="61"/>
      <c r="H18" s="61"/>
      <c r="I18" s="61"/>
      <c r="J18" s="61"/>
      <c r="K18" s="159">
        <f>K20</f>
        <v>215.75</v>
      </c>
      <c r="L18" s="57" t="s">
        <v>29</v>
      </c>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row>
    <row r="19" spans="1:93" s="8" customFormat="1" ht="19.5" hidden="1" customHeight="1" outlineLevel="1" thickBot="1" x14ac:dyDescent="0.4">
      <c r="A19" s="229"/>
      <c r="B19" s="516" t="s">
        <v>558</v>
      </c>
      <c r="C19" s="158"/>
      <c r="D19" s="158"/>
      <c r="E19" s="161" t="s">
        <v>30</v>
      </c>
      <c r="F19" s="61"/>
      <c r="G19" s="61"/>
      <c r="H19" s="61"/>
      <c r="I19" s="61"/>
      <c r="J19" s="61"/>
      <c r="K19" s="162">
        <v>0.25</v>
      </c>
      <c r="L19" s="163"/>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158"/>
      <c r="CF19" s="158"/>
      <c r="CG19" s="158"/>
      <c r="CH19" s="158"/>
      <c r="CI19" s="158"/>
      <c r="CJ19" s="158"/>
      <c r="CK19" s="158"/>
      <c r="CL19" s="158"/>
      <c r="CM19" s="158"/>
      <c r="CN19" s="158"/>
      <c r="CO19" s="158"/>
    </row>
    <row r="20" spans="1:93" s="8" customFormat="1" ht="25.5" hidden="1" customHeight="1" outlineLevel="1" thickBot="1" x14ac:dyDescent="0.4">
      <c r="A20" s="229"/>
      <c r="B20" s="517"/>
      <c r="C20" s="158"/>
      <c r="D20" s="158"/>
      <c r="E20" s="161" t="s">
        <v>31</v>
      </c>
      <c r="F20" s="61"/>
      <c r="G20" s="61"/>
      <c r="H20" s="61"/>
      <c r="I20" s="61"/>
      <c r="J20" s="61"/>
      <c r="K20" s="164">
        <f>K19*K21</f>
        <v>215.75</v>
      </c>
      <c r="L20" s="163"/>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row>
    <row r="21" spans="1:93" s="160" customFormat="1" ht="39" customHeight="1" collapsed="1" thickBot="1" x14ac:dyDescent="0.4">
      <c r="A21" s="239"/>
      <c r="B21" s="518"/>
      <c r="C21" s="158"/>
      <c r="D21" s="158"/>
      <c r="E21" s="165" t="s">
        <v>32</v>
      </c>
      <c r="F21" s="61"/>
      <c r="G21" s="61"/>
      <c r="H21" s="61"/>
      <c r="I21" s="61"/>
      <c r="J21" s="61"/>
      <c r="K21" s="165">
        <f>IF(B18="YES",(SUM(J24:J67,J70:J74)),SUM(J24:J67))</f>
        <v>863</v>
      </c>
      <c r="L21" s="166"/>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row>
    <row r="22" spans="1:93" s="170" customFormat="1" ht="109" thickBot="1" x14ac:dyDescent="0.3">
      <c r="A22" s="139" t="s">
        <v>400</v>
      </c>
      <c r="B22" s="140" t="s">
        <v>448</v>
      </c>
      <c r="C22" s="140" t="s">
        <v>33</v>
      </c>
      <c r="D22" s="140" t="s">
        <v>34</v>
      </c>
      <c r="E22" s="140" t="s">
        <v>35</v>
      </c>
      <c r="F22" s="140" t="s">
        <v>36</v>
      </c>
      <c r="G22" s="140" t="s">
        <v>37</v>
      </c>
      <c r="H22" s="140" t="s">
        <v>38</v>
      </c>
      <c r="I22" s="167" t="s">
        <v>39</v>
      </c>
      <c r="J22" s="167" t="s">
        <v>40</v>
      </c>
      <c r="K22" s="340">
        <f>IF(B18="YES",SUM(K24:K74),SUM(K24:K69))</f>
        <v>0</v>
      </c>
      <c r="L22" s="169" t="s">
        <v>41</v>
      </c>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row>
    <row r="23" spans="1:93" s="174" customFormat="1" ht="156" hidden="1" customHeight="1" outlineLevel="1" x14ac:dyDescent="0.25">
      <c r="A23" s="141"/>
      <c r="B23" s="142"/>
      <c r="C23" s="99"/>
      <c r="D23" s="100"/>
      <c r="E23" s="171"/>
      <c r="F23" s="172" t="s">
        <v>405</v>
      </c>
      <c r="G23" s="172" t="s">
        <v>406</v>
      </c>
      <c r="H23" s="171" t="s">
        <v>407</v>
      </c>
      <c r="I23" s="171"/>
      <c r="J23" s="171"/>
      <c r="K23" s="171" t="s">
        <v>42</v>
      </c>
      <c r="L23" s="173"/>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row>
    <row r="24" spans="1:93" s="8" customFormat="1" ht="21" customHeight="1" collapsed="1" x14ac:dyDescent="0.35">
      <c r="A24" s="143" t="s">
        <v>43</v>
      </c>
      <c r="B24" s="144" t="s">
        <v>44</v>
      </c>
      <c r="C24" s="145" t="s">
        <v>45</v>
      </c>
      <c r="D24" s="101" t="s">
        <v>46</v>
      </c>
      <c r="E24" s="344"/>
      <c r="F24" s="176">
        <v>2</v>
      </c>
      <c r="G24" s="176">
        <v>2</v>
      </c>
      <c r="H24" s="176">
        <f>IF(E24="n/a",0,(2*G24+F24))</f>
        <v>6</v>
      </c>
      <c r="I24" s="177">
        <v>1</v>
      </c>
      <c r="J24" s="178">
        <f>H24*I24</f>
        <v>6</v>
      </c>
      <c r="K24" s="178" t="str">
        <f>IF(E24="","",IF(E24="N/A","",IF(E24="Satisfactory","",IF(E24="Unsatisfactory",H24*I24,""))))</f>
        <v/>
      </c>
      <c r="L24" s="179"/>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row>
    <row r="25" spans="1:93" s="8" customFormat="1" ht="21" customHeight="1" x14ac:dyDescent="0.35">
      <c r="A25" s="143">
        <v>2</v>
      </c>
      <c r="B25" s="146" t="s">
        <v>47</v>
      </c>
      <c r="C25" s="145" t="s">
        <v>434</v>
      </c>
      <c r="D25" s="102" t="s">
        <v>48</v>
      </c>
      <c r="E25" s="344"/>
      <c r="F25" s="176">
        <v>4</v>
      </c>
      <c r="G25" s="176">
        <v>4</v>
      </c>
      <c r="H25" s="176">
        <f t="shared" ref="H25:H67" si="0">IF(E25="n/a",0,(2*G25+F25))</f>
        <v>12</v>
      </c>
      <c r="I25" s="177">
        <v>2</v>
      </c>
      <c r="J25" s="178">
        <f t="shared" ref="J25:J67" si="1">H25*I25</f>
        <v>24</v>
      </c>
      <c r="K25" s="178" t="str">
        <f t="shared" ref="K25:K31" si="2">IF(E25="","",IF(E25="N/A","",IF(E25="Satisfactory","",IF(E25="Unsatisfactory",H25*I25,""))))</f>
        <v/>
      </c>
      <c r="L25" s="179"/>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row>
    <row r="26" spans="1:93" s="8" customFormat="1" ht="21" customHeight="1" x14ac:dyDescent="0.35">
      <c r="A26" s="143" t="s">
        <v>178</v>
      </c>
      <c r="B26" s="180" t="s">
        <v>401</v>
      </c>
      <c r="C26" s="147" t="s">
        <v>51</v>
      </c>
      <c r="D26" s="101" t="s">
        <v>52</v>
      </c>
      <c r="E26" s="344"/>
      <c r="F26" s="176">
        <v>4</v>
      </c>
      <c r="G26" s="176">
        <v>2</v>
      </c>
      <c r="H26" s="176">
        <f t="shared" si="0"/>
        <v>8</v>
      </c>
      <c r="I26" s="181">
        <v>1</v>
      </c>
      <c r="J26" s="178">
        <f t="shared" si="1"/>
        <v>8</v>
      </c>
      <c r="K26" s="178" t="str">
        <f>IF(E26="","",IF(E26="N/A","",IF(E26="Satisfactory","",IF(E26="Unsatisfactory",H26*I26,""))))</f>
        <v/>
      </c>
      <c r="L26" s="179"/>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row>
    <row r="27" spans="1:93" s="108" customFormat="1" ht="19.5" customHeight="1" x14ac:dyDescent="0.35">
      <c r="A27" s="143">
        <v>4</v>
      </c>
      <c r="B27" s="241" t="s">
        <v>493</v>
      </c>
      <c r="C27" s="450" t="s">
        <v>496</v>
      </c>
      <c r="D27" s="452" t="s">
        <v>48</v>
      </c>
      <c r="E27" s="349"/>
      <c r="F27" s="244">
        <v>4</v>
      </c>
      <c r="G27" s="244">
        <v>2</v>
      </c>
      <c r="H27" s="245">
        <f t="shared" si="0"/>
        <v>8</v>
      </c>
      <c r="I27" s="246">
        <v>1</v>
      </c>
      <c r="J27" s="244">
        <f>H27*I27</f>
        <v>8</v>
      </c>
      <c r="K27" s="245" t="str">
        <f>IF(E27="","",IF(E27="N/A","",IF(E27="Satisfactory","",IF(E27="Unsatisfactory",H27*I27,""))))</f>
        <v/>
      </c>
      <c r="L27" s="246"/>
    </row>
    <row r="28" spans="1:93" s="8" customFormat="1" ht="21" customHeight="1" x14ac:dyDescent="0.35">
      <c r="A28" s="143" t="s">
        <v>53</v>
      </c>
      <c r="B28" s="148" t="s">
        <v>399</v>
      </c>
      <c r="C28" s="145" t="s">
        <v>54</v>
      </c>
      <c r="D28" s="101" t="s">
        <v>55</v>
      </c>
      <c r="E28" s="344"/>
      <c r="F28" s="176">
        <v>4</v>
      </c>
      <c r="G28" s="176">
        <v>1</v>
      </c>
      <c r="H28" s="176">
        <f t="shared" si="0"/>
        <v>6</v>
      </c>
      <c r="I28" s="181">
        <v>1</v>
      </c>
      <c r="J28" s="178">
        <f t="shared" si="1"/>
        <v>6</v>
      </c>
      <c r="K28" s="178" t="str">
        <f t="shared" si="2"/>
        <v/>
      </c>
      <c r="L28" s="179"/>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row>
    <row r="29" spans="1:93" s="8" customFormat="1" ht="21" customHeight="1" x14ac:dyDescent="0.35">
      <c r="A29" s="143">
        <v>6</v>
      </c>
      <c r="B29" s="148" t="s">
        <v>56</v>
      </c>
      <c r="C29" s="145" t="s">
        <v>57</v>
      </c>
      <c r="D29" s="101" t="s">
        <v>55</v>
      </c>
      <c r="E29" s="344"/>
      <c r="F29" s="176">
        <v>4</v>
      </c>
      <c r="G29" s="176">
        <v>4</v>
      </c>
      <c r="H29" s="176">
        <f t="shared" si="0"/>
        <v>12</v>
      </c>
      <c r="I29" s="181">
        <v>2</v>
      </c>
      <c r="J29" s="178">
        <f t="shared" si="1"/>
        <v>24</v>
      </c>
      <c r="K29" s="178" t="str">
        <f t="shared" si="2"/>
        <v/>
      </c>
      <c r="L29" s="179"/>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row>
    <row r="30" spans="1:93" s="8" customFormat="1" ht="21" customHeight="1" x14ac:dyDescent="0.35">
      <c r="A30" s="143" t="s">
        <v>58</v>
      </c>
      <c r="B30" s="148" t="s">
        <v>456</v>
      </c>
      <c r="C30" s="145" t="s">
        <v>457</v>
      </c>
      <c r="D30" s="101" t="s">
        <v>55</v>
      </c>
      <c r="E30" s="344"/>
      <c r="F30" s="176">
        <v>2</v>
      </c>
      <c r="G30" s="176">
        <v>3</v>
      </c>
      <c r="H30" s="176">
        <f t="shared" si="0"/>
        <v>8</v>
      </c>
      <c r="I30" s="181">
        <v>2</v>
      </c>
      <c r="J30" s="178">
        <f t="shared" si="1"/>
        <v>16</v>
      </c>
      <c r="K30" s="178" t="str">
        <f t="shared" si="2"/>
        <v/>
      </c>
      <c r="L30" s="179"/>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row>
    <row r="31" spans="1:93" s="8" customFormat="1" ht="21" customHeight="1" collapsed="1" x14ac:dyDescent="0.35">
      <c r="A31" s="143" t="s">
        <v>494</v>
      </c>
      <c r="B31" s="148" t="s">
        <v>59</v>
      </c>
      <c r="C31" s="145" t="s">
        <v>60</v>
      </c>
      <c r="D31" s="101" t="s">
        <v>61</v>
      </c>
      <c r="E31" s="344"/>
      <c r="F31" s="176">
        <v>4</v>
      </c>
      <c r="G31" s="176">
        <v>3</v>
      </c>
      <c r="H31" s="176">
        <f t="shared" si="0"/>
        <v>10</v>
      </c>
      <c r="I31" s="181">
        <v>2</v>
      </c>
      <c r="J31" s="178">
        <f t="shared" si="1"/>
        <v>20</v>
      </c>
      <c r="K31" s="178" t="str">
        <f t="shared" si="2"/>
        <v/>
      </c>
      <c r="L31" s="179"/>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row>
    <row r="32" spans="1:93" s="8" customFormat="1" ht="21" customHeight="1" x14ac:dyDescent="0.35">
      <c r="A32" s="143">
        <v>9</v>
      </c>
      <c r="B32" s="149" t="s">
        <v>62</v>
      </c>
      <c r="C32" s="150" t="s">
        <v>63</v>
      </c>
      <c r="D32" s="101" t="s">
        <v>61</v>
      </c>
      <c r="E32" s="344"/>
      <c r="F32" s="176">
        <v>4</v>
      </c>
      <c r="G32" s="176">
        <v>2</v>
      </c>
      <c r="H32" s="176">
        <f t="shared" si="0"/>
        <v>8</v>
      </c>
      <c r="I32" s="182">
        <v>2</v>
      </c>
      <c r="J32" s="178">
        <f t="shared" si="1"/>
        <v>16</v>
      </c>
      <c r="K32" s="178" t="str">
        <f>IF(E32="","",IF(E32="N/A","",IF(E32="Satisfactory","",H32*E32)))</f>
        <v/>
      </c>
      <c r="L32" s="179"/>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row>
    <row r="33" spans="1:93" s="8" customFormat="1" ht="21" customHeight="1" x14ac:dyDescent="0.35">
      <c r="A33" s="143">
        <v>10</v>
      </c>
      <c r="B33" s="151" t="s">
        <v>64</v>
      </c>
      <c r="C33" s="448" t="s">
        <v>65</v>
      </c>
      <c r="D33" s="101" t="s">
        <v>66</v>
      </c>
      <c r="E33" s="344"/>
      <c r="F33" s="176">
        <v>4</v>
      </c>
      <c r="G33" s="176">
        <v>3</v>
      </c>
      <c r="H33" s="176">
        <f t="shared" si="0"/>
        <v>10</v>
      </c>
      <c r="I33" s="182">
        <v>3</v>
      </c>
      <c r="J33" s="178">
        <f t="shared" si="1"/>
        <v>30</v>
      </c>
      <c r="K33" s="178" t="str">
        <f>IF(E33="","",IF(E33="N/A","",IF(E33="Satisfactory","",H33*E33)))</f>
        <v/>
      </c>
      <c r="L33" s="179"/>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row>
    <row r="34" spans="1:93" s="8" customFormat="1" ht="21" customHeight="1" x14ac:dyDescent="0.35">
      <c r="A34" s="143">
        <v>11</v>
      </c>
      <c r="B34" s="151" t="s">
        <v>67</v>
      </c>
      <c r="C34" s="145" t="s">
        <v>68</v>
      </c>
      <c r="D34" s="101" t="s">
        <v>66</v>
      </c>
      <c r="E34" s="344"/>
      <c r="F34" s="176">
        <v>4</v>
      </c>
      <c r="G34" s="176">
        <v>3</v>
      </c>
      <c r="H34" s="176">
        <f t="shared" si="0"/>
        <v>10</v>
      </c>
      <c r="I34" s="182">
        <v>3</v>
      </c>
      <c r="J34" s="178">
        <f t="shared" si="1"/>
        <v>30</v>
      </c>
      <c r="K34" s="178" t="str">
        <f>IF(E34="","",IF(E34="N/A","",IF(E34="Satisfactory","",H34*E34)))</f>
        <v/>
      </c>
      <c r="L34" s="179"/>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row>
    <row r="35" spans="1:93" s="8" customFormat="1" ht="21" customHeight="1" x14ac:dyDescent="0.35">
      <c r="A35" s="143" t="s">
        <v>69</v>
      </c>
      <c r="B35" s="148" t="s">
        <v>70</v>
      </c>
      <c r="C35" s="150" t="s">
        <v>71</v>
      </c>
      <c r="D35" s="101" t="s">
        <v>66</v>
      </c>
      <c r="E35" s="344"/>
      <c r="F35" s="176">
        <v>4</v>
      </c>
      <c r="G35" s="176">
        <v>4</v>
      </c>
      <c r="H35" s="176">
        <f t="shared" si="0"/>
        <v>12</v>
      </c>
      <c r="I35" s="177">
        <v>3</v>
      </c>
      <c r="J35" s="178">
        <f t="shared" si="1"/>
        <v>36</v>
      </c>
      <c r="K35" s="183" t="str">
        <f t="shared" ref="K35:K47" si="3">IF(E35="","",IF(E35="N/A","",IF(E35="Satisfactory","",IF(E35="Unsatisfactory",H35*I35,""))))</f>
        <v/>
      </c>
      <c r="L35" s="179"/>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row>
    <row r="36" spans="1:93" s="8" customFormat="1" ht="21" customHeight="1" x14ac:dyDescent="0.35">
      <c r="A36" s="143" t="s">
        <v>495</v>
      </c>
      <c r="B36" s="148" t="s">
        <v>72</v>
      </c>
      <c r="C36" s="150" t="s">
        <v>73</v>
      </c>
      <c r="D36" s="101" t="s">
        <v>66</v>
      </c>
      <c r="E36" s="344"/>
      <c r="F36" s="176">
        <v>4</v>
      </c>
      <c r="G36" s="176">
        <v>3</v>
      </c>
      <c r="H36" s="176">
        <f t="shared" si="0"/>
        <v>10</v>
      </c>
      <c r="I36" s="177">
        <v>2</v>
      </c>
      <c r="J36" s="178">
        <f t="shared" si="1"/>
        <v>20</v>
      </c>
      <c r="K36" s="183" t="str">
        <f t="shared" si="3"/>
        <v/>
      </c>
      <c r="L36" s="179"/>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row>
    <row r="37" spans="1:93" s="8" customFormat="1" ht="21" customHeight="1" x14ac:dyDescent="0.35">
      <c r="A37" s="143">
        <v>14</v>
      </c>
      <c r="B37" s="144" t="s">
        <v>74</v>
      </c>
      <c r="C37" s="150" t="s">
        <v>75</v>
      </c>
      <c r="D37" s="101" t="s">
        <v>76</v>
      </c>
      <c r="E37" s="344"/>
      <c r="F37" s="176">
        <v>4</v>
      </c>
      <c r="G37" s="176">
        <v>3</v>
      </c>
      <c r="H37" s="176">
        <f t="shared" si="0"/>
        <v>10</v>
      </c>
      <c r="I37" s="177">
        <v>2</v>
      </c>
      <c r="J37" s="178">
        <f t="shared" si="1"/>
        <v>20</v>
      </c>
      <c r="K37" s="183" t="str">
        <f t="shared" si="3"/>
        <v/>
      </c>
      <c r="L37" s="179"/>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row>
    <row r="38" spans="1:93" s="8" customFormat="1" ht="21" customHeight="1" x14ac:dyDescent="0.35">
      <c r="A38" s="143">
        <v>15</v>
      </c>
      <c r="B38" s="148" t="s">
        <v>77</v>
      </c>
      <c r="C38" s="150" t="s">
        <v>501</v>
      </c>
      <c r="D38" s="101" t="s">
        <v>77</v>
      </c>
      <c r="E38" s="344"/>
      <c r="F38" s="176">
        <v>3</v>
      </c>
      <c r="G38" s="176">
        <v>2</v>
      </c>
      <c r="H38" s="176">
        <f t="shared" si="0"/>
        <v>7</v>
      </c>
      <c r="I38" s="177">
        <v>2</v>
      </c>
      <c r="J38" s="178">
        <f t="shared" si="1"/>
        <v>14</v>
      </c>
      <c r="K38" s="183" t="str">
        <f t="shared" si="3"/>
        <v/>
      </c>
      <c r="L38" s="179"/>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row>
    <row r="39" spans="1:93" s="8" customFormat="1" ht="21" customHeight="1" x14ac:dyDescent="0.35">
      <c r="A39" s="143">
        <v>16</v>
      </c>
      <c r="B39" s="148" t="s">
        <v>78</v>
      </c>
      <c r="C39" s="150" t="s">
        <v>497</v>
      </c>
      <c r="D39" s="101" t="s">
        <v>78</v>
      </c>
      <c r="E39" s="344"/>
      <c r="F39" s="176">
        <v>3</v>
      </c>
      <c r="G39" s="176">
        <v>2</v>
      </c>
      <c r="H39" s="176">
        <f t="shared" si="0"/>
        <v>7</v>
      </c>
      <c r="I39" s="177">
        <v>2</v>
      </c>
      <c r="J39" s="178">
        <f t="shared" si="1"/>
        <v>14</v>
      </c>
      <c r="K39" s="183" t="str">
        <f t="shared" si="3"/>
        <v/>
      </c>
      <c r="L39" s="179"/>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row>
    <row r="40" spans="1:93" s="8" customFormat="1" ht="21" customHeight="1" x14ac:dyDescent="0.35">
      <c r="A40" s="143">
        <v>17</v>
      </c>
      <c r="B40" s="148" t="s">
        <v>79</v>
      </c>
      <c r="C40" s="150" t="s">
        <v>428</v>
      </c>
      <c r="D40" s="101" t="s">
        <v>80</v>
      </c>
      <c r="E40" s="344"/>
      <c r="F40" s="176">
        <v>3</v>
      </c>
      <c r="G40" s="176">
        <v>3</v>
      </c>
      <c r="H40" s="176">
        <f t="shared" si="0"/>
        <v>9</v>
      </c>
      <c r="I40" s="177">
        <v>2</v>
      </c>
      <c r="J40" s="178">
        <f t="shared" si="1"/>
        <v>18</v>
      </c>
      <c r="K40" s="183" t="str">
        <f t="shared" si="3"/>
        <v/>
      </c>
      <c r="L40" s="179"/>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row>
    <row r="41" spans="1:93" s="8" customFormat="1" ht="21" customHeight="1" x14ac:dyDescent="0.35">
      <c r="A41" s="143">
        <v>18</v>
      </c>
      <c r="B41" s="149" t="s">
        <v>81</v>
      </c>
      <c r="C41" s="152" t="s">
        <v>549</v>
      </c>
      <c r="D41" s="101" t="s">
        <v>82</v>
      </c>
      <c r="E41" s="344"/>
      <c r="F41" s="176">
        <v>4</v>
      </c>
      <c r="G41" s="176">
        <v>3</v>
      </c>
      <c r="H41" s="176">
        <f t="shared" si="0"/>
        <v>10</v>
      </c>
      <c r="I41" s="177">
        <v>2</v>
      </c>
      <c r="J41" s="178">
        <f t="shared" si="1"/>
        <v>20</v>
      </c>
      <c r="K41" s="183" t="str">
        <f>IF(E41="","",IF(E41="N/A","",IF(E41="Satisfactory","",H41*E41)))</f>
        <v/>
      </c>
      <c r="L41" s="179"/>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row>
    <row r="42" spans="1:93" s="8" customFormat="1" ht="21" customHeight="1" x14ac:dyDescent="0.35">
      <c r="A42" s="143">
        <v>19</v>
      </c>
      <c r="B42" s="149" t="s">
        <v>83</v>
      </c>
      <c r="C42" s="150" t="s">
        <v>421</v>
      </c>
      <c r="D42" s="101" t="s">
        <v>84</v>
      </c>
      <c r="E42" s="344"/>
      <c r="F42" s="176">
        <v>4</v>
      </c>
      <c r="G42" s="176">
        <v>3</v>
      </c>
      <c r="H42" s="176">
        <f t="shared" si="0"/>
        <v>10</v>
      </c>
      <c r="I42" s="182">
        <v>3</v>
      </c>
      <c r="J42" s="178">
        <f t="shared" si="1"/>
        <v>30</v>
      </c>
      <c r="K42" s="183" t="str">
        <f>IF(E42="","",IF(E42="N/A","",IF(E42="Satisfactory","",H42*E42)))</f>
        <v/>
      </c>
      <c r="L42" s="179"/>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row>
    <row r="43" spans="1:93" s="8" customFormat="1" ht="21" customHeight="1" x14ac:dyDescent="0.35">
      <c r="A43" s="143">
        <v>20</v>
      </c>
      <c r="B43" s="148" t="s">
        <v>85</v>
      </c>
      <c r="C43" s="150" t="s">
        <v>86</v>
      </c>
      <c r="D43" s="101" t="s">
        <v>87</v>
      </c>
      <c r="E43" s="344"/>
      <c r="F43" s="176">
        <v>3</v>
      </c>
      <c r="G43" s="176">
        <v>3</v>
      </c>
      <c r="H43" s="176">
        <f t="shared" si="0"/>
        <v>9</v>
      </c>
      <c r="I43" s="177">
        <v>2</v>
      </c>
      <c r="J43" s="178">
        <f t="shared" si="1"/>
        <v>18</v>
      </c>
      <c r="K43" s="183" t="str">
        <f t="shared" si="3"/>
        <v/>
      </c>
      <c r="L43" s="179"/>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row>
    <row r="44" spans="1:93" s="8" customFormat="1" ht="21" customHeight="1" x14ac:dyDescent="0.35">
      <c r="A44" s="143">
        <v>21</v>
      </c>
      <c r="B44" s="153" t="s">
        <v>88</v>
      </c>
      <c r="C44" s="150" t="s">
        <v>89</v>
      </c>
      <c r="D44" s="101" t="s">
        <v>90</v>
      </c>
      <c r="E44" s="355"/>
      <c r="F44" s="176">
        <v>3</v>
      </c>
      <c r="G44" s="176">
        <v>2</v>
      </c>
      <c r="H44" s="176">
        <f t="shared" si="0"/>
        <v>7</v>
      </c>
      <c r="I44" s="177">
        <v>2</v>
      </c>
      <c r="J44" s="178">
        <f t="shared" si="1"/>
        <v>14</v>
      </c>
      <c r="K44" s="183" t="str">
        <f t="shared" si="3"/>
        <v/>
      </c>
      <c r="L44" s="179"/>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row>
    <row r="45" spans="1:93" s="8" customFormat="1" ht="21" customHeight="1" x14ac:dyDescent="0.35">
      <c r="A45" s="143">
        <v>22</v>
      </c>
      <c r="B45" s="154" t="s">
        <v>91</v>
      </c>
      <c r="C45" s="152" t="s">
        <v>507</v>
      </c>
      <c r="D45" s="101" t="s">
        <v>91</v>
      </c>
      <c r="E45" s="344"/>
      <c r="F45" s="176">
        <v>4</v>
      </c>
      <c r="G45" s="176">
        <v>3</v>
      </c>
      <c r="H45" s="176">
        <f t="shared" si="0"/>
        <v>10</v>
      </c>
      <c r="I45" s="182">
        <v>3</v>
      </c>
      <c r="J45" s="178">
        <f t="shared" si="1"/>
        <v>30</v>
      </c>
      <c r="K45" s="183" t="str">
        <f>IF(E45="","",IF(E45="N/A","",IF(E45="Satisfactory","",H45*E45)))</f>
        <v/>
      </c>
      <c r="L45" s="179"/>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row>
    <row r="46" spans="1:93" s="8" customFormat="1" ht="21" customHeight="1" x14ac:dyDescent="0.35">
      <c r="A46" s="143">
        <v>23</v>
      </c>
      <c r="B46" s="148" t="s">
        <v>92</v>
      </c>
      <c r="C46" s="145" t="s">
        <v>93</v>
      </c>
      <c r="D46" s="101" t="s">
        <v>91</v>
      </c>
      <c r="E46" s="344"/>
      <c r="F46" s="176">
        <v>4</v>
      </c>
      <c r="G46" s="176">
        <v>3</v>
      </c>
      <c r="H46" s="176">
        <f t="shared" si="0"/>
        <v>10</v>
      </c>
      <c r="I46" s="177">
        <v>2</v>
      </c>
      <c r="J46" s="178">
        <f t="shared" si="1"/>
        <v>20</v>
      </c>
      <c r="K46" s="183" t="str">
        <f t="shared" si="3"/>
        <v/>
      </c>
      <c r="L46" s="179"/>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row>
    <row r="47" spans="1:93" s="8" customFormat="1" ht="21" customHeight="1" x14ac:dyDescent="0.35">
      <c r="A47" s="143">
        <v>24</v>
      </c>
      <c r="B47" s="148" t="s">
        <v>94</v>
      </c>
      <c r="C47" s="150" t="s">
        <v>95</v>
      </c>
      <c r="D47" s="101" t="s">
        <v>94</v>
      </c>
      <c r="E47" s="344"/>
      <c r="F47" s="176">
        <v>2</v>
      </c>
      <c r="G47" s="176">
        <v>4</v>
      </c>
      <c r="H47" s="176">
        <f t="shared" si="0"/>
        <v>10</v>
      </c>
      <c r="I47" s="177">
        <v>2</v>
      </c>
      <c r="J47" s="178">
        <f t="shared" si="1"/>
        <v>20</v>
      </c>
      <c r="K47" s="183" t="str">
        <f t="shared" si="3"/>
        <v/>
      </c>
      <c r="L47" s="179"/>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row>
    <row r="48" spans="1:93" s="8" customFormat="1" ht="21" customHeight="1" x14ac:dyDescent="0.35">
      <c r="A48" s="143">
        <v>25</v>
      </c>
      <c r="B48" s="155" t="s">
        <v>96</v>
      </c>
      <c r="C48" s="152" t="s">
        <v>514</v>
      </c>
      <c r="D48" s="101" t="s">
        <v>97</v>
      </c>
      <c r="E48" s="344"/>
      <c r="F48" s="176">
        <v>4</v>
      </c>
      <c r="G48" s="176">
        <v>4</v>
      </c>
      <c r="H48" s="176">
        <f t="shared" si="0"/>
        <v>12</v>
      </c>
      <c r="I48" s="182">
        <v>3</v>
      </c>
      <c r="J48" s="178">
        <f t="shared" si="1"/>
        <v>36</v>
      </c>
      <c r="K48" s="183" t="str">
        <f>IF(E48="","",IF(E48="N/A","",IF(E48="Satisfactory","",H48*E48)))</f>
        <v/>
      </c>
      <c r="L48" s="179"/>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c r="CB48" s="158"/>
      <c r="CC48" s="158"/>
      <c r="CD48" s="158"/>
      <c r="CE48" s="158"/>
      <c r="CF48" s="158"/>
      <c r="CG48" s="158"/>
      <c r="CH48" s="158"/>
      <c r="CI48" s="158"/>
      <c r="CJ48" s="158"/>
      <c r="CK48" s="158"/>
      <c r="CL48" s="158"/>
      <c r="CM48" s="158"/>
      <c r="CN48" s="158"/>
      <c r="CO48" s="158"/>
    </row>
    <row r="49" spans="1:93" s="8" customFormat="1" ht="21" customHeight="1" x14ac:dyDescent="0.35">
      <c r="A49" s="143">
        <v>26</v>
      </c>
      <c r="B49" s="155" t="s">
        <v>98</v>
      </c>
      <c r="C49" s="152" t="s">
        <v>517</v>
      </c>
      <c r="D49" s="101" t="s">
        <v>97</v>
      </c>
      <c r="E49" s="344"/>
      <c r="F49" s="176">
        <v>4</v>
      </c>
      <c r="G49" s="176">
        <v>4</v>
      </c>
      <c r="H49" s="176">
        <f t="shared" si="0"/>
        <v>12</v>
      </c>
      <c r="I49" s="182">
        <v>3</v>
      </c>
      <c r="J49" s="178">
        <f t="shared" si="1"/>
        <v>36</v>
      </c>
      <c r="K49" s="183" t="str">
        <f>IF(E49="","",IF(E49="N/A","",IF(E49="Satisfactory","",H49*E49)))</f>
        <v/>
      </c>
      <c r="L49" s="179"/>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158"/>
      <c r="CB49" s="158"/>
      <c r="CC49" s="158"/>
      <c r="CD49" s="158"/>
      <c r="CE49" s="158"/>
      <c r="CF49" s="158"/>
      <c r="CG49" s="158"/>
      <c r="CH49" s="158"/>
      <c r="CI49" s="158"/>
      <c r="CJ49" s="158"/>
      <c r="CK49" s="158"/>
      <c r="CL49" s="158"/>
      <c r="CM49" s="158"/>
      <c r="CN49" s="158"/>
      <c r="CO49" s="158"/>
    </row>
    <row r="50" spans="1:93" s="8" customFormat="1" ht="21" customHeight="1" x14ac:dyDescent="0.35">
      <c r="A50" s="143">
        <v>27</v>
      </c>
      <c r="B50" s="148" t="s">
        <v>99</v>
      </c>
      <c r="C50" s="150" t="s">
        <v>100</v>
      </c>
      <c r="D50" s="101" t="s">
        <v>101</v>
      </c>
      <c r="E50" s="344"/>
      <c r="F50" s="176">
        <v>4</v>
      </c>
      <c r="G50" s="176">
        <v>2</v>
      </c>
      <c r="H50" s="176">
        <f t="shared" si="0"/>
        <v>8</v>
      </c>
      <c r="I50" s="182">
        <v>2</v>
      </c>
      <c r="J50" s="178">
        <f t="shared" si="1"/>
        <v>16</v>
      </c>
      <c r="K50" s="183" t="str">
        <f>IF(E50="","",IF(E50="N/A","",IF(E50="Satisfactory","",IF(E50="Unsatisfactory",H50*I50,""))))</f>
        <v/>
      </c>
      <c r="L50" s="179"/>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8"/>
      <c r="BX50" s="158"/>
      <c r="BY50" s="158"/>
      <c r="BZ50" s="158"/>
      <c r="CA50" s="158"/>
      <c r="CB50" s="158"/>
      <c r="CC50" s="158"/>
      <c r="CD50" s="158"/>
      <c r="CE50" s="158"/>
      <c r="CF50" s="158"/>
      <c r="CG50" s="158"/>
      <c r="CH50" s="158"/>
      <c r="CI50" s="158"/>
      <c r="CJ50" s="158"/>
      <c r="CK50" s="158"/>
      <c r="CL50" s="158"/>
      <c r="CM50" s="158"/>
      <c r="CN50" s="158"/>
      <c r="CO50" s="158"/>
    </row>
    <row r="51" spans="1:93" s="8" customFormat="1" ht="21" customHeight="1" x14ac:dyDescent="0.35">
      <c r="A51" s="143">
        <v>28</v>
      </c>
      <c r="B51" s="154" t="s">
        <v>102</v>
      </c>
      <c r="C51" s="152" t="s">
        <v>520</v>
      </c>
      <c r="D51" s="101" t="s">
        <v>101</v>
      </c>
      <c r="E51" s="344"/>
      <c r="F51" s="176">
        <v>4</v>
      </c>
      <c r="G51" s="176">
        <v>4</v>
      </c>
      <c r="H51" s="176">
        <f t="shared" si="0"/>
        <v>12</v>
      </c>
      <c r="I51" s="182">
        <v>3</v>
      </c>
      <c r="J51" s="178">
        <f t="shared" si="1"/>
        <v>36</v>
      </c>
      <c r="K51" s="183" t="str">
        <f>IF(E51="","",IF(E51="N/A","",IF(E51="Satisfactory","",H51*E51)))</f>
        <v/>
      </c>
      <c r="L51" s="179"/>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8"/>
      <c r="BV51" s="158"/>
      <c r="BW51" s="158"/>
      <c r="BX51" s="158"/>
      <c r="BY51" s="158"/>
      <c r="BZ51" s="158"/>
      <c r="CA51" s="158"/>
      <c r="CB51" s="158"/>
      <c r="CC51" s="158"/>
      <c r="CD51" s="158"/>
      <c r="CE51" s="158"/>
      <c r="CF51" s="158"/>
      <c r="CG51" s="158"/>
      <c r="CH51" s="158"/>
      <c r="CI51" s="158"/>
      <c r="CJ51" s="158"/>
      <c r="CK51" s="158"/>
      <c r="CL51" s="158"/>
      <c r="CM51" s="158"/>
      <c r="CN51" s="158"/>
      <c r="CO51" s="158"/>
    </row>
    <row r="52" spans="1:93" s="8" customFormat="1" ht="21" customHeight="1" x14ac:dyDescent="0.35">
      <c r="A52" s="143">
        <v>29</v>
      </c>
      <c r="B52" s="148" t="s">
        <v>103</v>
      </c>
      <c r="C52" s="150" t="s">
        <v>431</v>
      </c>
      <c r="D52" s="101" t="s">
        <v>104</v>
      </c>
      <c r="E52" s="344"/>
      <c r="F52" s="176">
        <v>4</v>
      </c>
      <c r="G52" s="176">
        <v>2</v>
      </c>
      <c r="H52" s="176">
        <f t="shared" si="0"/>
        <v>8</v>
      </c>
      <c r="I52" s="177">
        <v>2</v>
      </c>
      <c r="J52" s="178">
        <f t="shared" si="1"/>
        <v>16</v>
      </c>
      <c r="K52" s="183" t="str">
        <f t="shared" ref="K52:K57" si="4">IF(E52="","",IF(E52="N/A","",IF(E52="Satisfactory","",IF(E52="Unsatisfactory",H52*I52,""))))</f>
        <v/>
      </c>
      <c r="L52" s="179"/>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8"/>
      <c r="BR52" s="158"/>
      <c r="BS52" s="158"/>
      <c r="BT52" s="158"/>
      <c r="BU52" s="158"/>
      <c r="BV52" s="158"/>
      <c r="BW52" s="158"/>
      <c r="BX52" s="158"/>
      <c r="BY52" s="158"/>
      <c r="BZ52" s="158"/>
      <c r="CA52" s="158"/>
      <c r="CB52" s="158"/>
      <c r="CC52" s="158"/>
      <c r="CD52" s="158"/>
      <c r="CE52" s="158"/>
      <c r="CF52" s="158"/>
      <c r="CG52" s="158"/>
      <c r="CH52" s="158"/>
      <c r="CI52" s="158"/>
      <c r="CJ52" s="158"/>
      <c r="CK52" s="158"/>
      <c r="CL52" s="158"/>
      <c r="CM52" s="158"/>
      <c r="CN52" s="158"/>
      <c r="CO52" s="158"/>
    </row>
    <row r="53" spans="1:93" s="8" customFormat="1" ht="21" customHeight="1" x14ac:dyDescent="0.35">
      <c r="A53" s="143">
        <v>30</v>
      </c>
      <c r="B53" s="154" t="s">
        <v>105</v>
      </c>
      <c r="C53" s="150" t="s">
        <v>489</v>
      </c>
      <c r="D53" s="101" t="s">
        <v>105</v>
      </c>
      <c r="E53" s="344"/>
      <c r="F53" s="176">
        <v>3</v>
      </c>
      <c r="G53" s="176">
        <v>3</v>
      </c>
      <c r="H53" s="176">
        <f t="shared" si="0"/>
        <v>9</v>
      </c>
      <c r="I53" s="182">
        <v>3</v>
      </c>
      <c r="J53" s="178">
        <f t="shared" si="1"/>
        <v>27</v>
      </c>
      <c r="K53" s="183" t="str">
        <f>IF(E53="","",IF(E53="N/A","",IF(E53="Satisfactory","",H53*E53)))</f>
        <v/>
      </c>
      <c r="L53" s="179"/>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8"/>
      <c r="BR53" s="158"/>
      <c r="BS53" s="158"/>
      <c r="BT53" s="158"/>
      <c r="BU53" s="158"/>
      <c r="BV53" s="158"/>
      <c r="BW53" s="158"/>
      <c r="BX53" s="158"/>
      <c r="BY53" s="158"/>
      <c r="BZ53" s="158"/>
      <c r="CA53" s="158"/>
      <c r="CB53" s="158"/>
      <c r="CC53" s="158"/>
      <c r="CD53" s="158"/>
      <c r="CE53" s="158"/>
      <c r="CF53" s="158"/>
      <c r="CG53" s="158"/>
      <c r="CH53" s="158"/>
      <c r="CI53" s="158"/>
      <c r="CJ53" s="158"/>
      <c r="CK53" s="158"/>
      <c r="CL53" s="158"/>
      <c r="CM53" s="158"/>
      <c r="CN53" s="158"/>
      <c r="CO53" s="158"/>
    </row>
    <row r="54" spans="1:93" s="8" customFormat="1" ht="21" customHeight="1" x14ac:dyDescent="0.35">
      <c r="A54" s="143">
        <v>31</v>
      </c>
      <c r="B54" s="153" t="s">
        <v>106</v>
      </c>
      <c r="C54" s="152" t="s">
        <v>525</v>
      </c>
      <c r="D54" s="101" t="s">
        <v>105</v>
      </c>
      <c r="E54" s="344"/>
      <c r="F54" s="176">
        <v>3</v>
      </c>
      <c r="G54" s="176">
        <v>4</v>
      </c>
      <c r="H54" s="176">
        <f t="shared" si="0"/>
        <v>11</v>
      </c>
      <c r="I54" s="177">
        <v>2</v>
      </c>
      <c r="J54" s="178">
        <f t="shared" si="1"/>
        <v>22</v>
      </c>
      <c r="K54" s="183" t="str">
        <f t="shared" si="4"/>
        <v/>
      </c>
      <c r="L54" s="179"/>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row>
    <row r="55" spans="1:93" s="8" customFormat="1" ht="21" customHeight="1" x14ac:dyDescent="0.35">
      <c r="A55" s="143">
        <v>32</v>
      </c>
      <c r="B55" s="148" t="s">
        <v>107</v>
      </c>
      <c r="C55" s="152" t="s">
        <v>532</v>
      </c>
      <c r="D55" s="101" t="s">
        <v>108</v>
      </c>
      <c r="E55" s="344"/>
      <c r="F55" s="176">
        <v>4</v>
      </c>
      <c r="G55" s="176">
        <v>4</v>
      </c>
      <c r="H55" s="176">
        <f t="shared" si="0"/>
        <v>12</v>
      </c>
      <c r="I55" s="177">
        <v>2</v>
      </c>
      <c r="J55" s="178">
        <f t="shared" si="1"/>
        <v>24</v>
      </c>
      <c r="K55" s="183" t="str">
        <f t="shared" si="4"/>
        <v/>
      </c>
      <c r="L55" s="179"/>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158"/>
      <c r="BM55" s="158"/>
      <c r="BN55" s="158"/>
      <c r="BO55" s="158"/>
      <c r="BP55" s="158"/>
      <c r="BQ55" s="158"/>
      <c r="BR55" s="158"/>
      <c r="BS55" s="158"/>
      <c r="BT55" s="158"/>
      <c r="BU55" s="158"/>
      <c r="BV55" s="158"/>
      <c r="BW55" s="158"/>
      <c r="BX55" s="158"/>
      <c r="BY55" s="158"/>
      <c r="BZ55" s="158"/>
      <c r="CA55" s="158"/>
      <c r="CB55" s="158"/>
      <c r="CC55" s="158"/>
      <c r="CD55" s="158"/>
      <c r="CE55" s="158"/>
      <c r="CF55" s="158"/>
      <c r="CG55" s="158"/>
      <c r="CH55" s="158"/>
      <c r="CI55" s="158"/>
      <c r="CJ55" s="158"/>
      <c r="CK55" s="158"/>
      <c r="CL55" s="158"/>
      <c r="CM55" s="158"/>
      <c r="CN55" s="158"/>
      <c r="CO55" s="158"/>
    </row>
    <row r="56" spans="1:93" s="8" customFormat="1" ht="21" customHeight="1" x14ac:dyDescent="0.35">
      <c r="A56" s="143">
        <v>33</v>
      </c>
      <c r="B56" s="148" t="s">
        <v>109</v>
      </c>
      <c r="C56" s="152" t="s">
        <v>528</v>
      </c>
      <c r="D56" s="101" t="s">
        <v>108</v>
      </c>
      <c r="E56" s="344"/>
      <c r="F56" s="176">
        <v>3</v>
      </c>
      <c r="G56" s="176">
        <v>3</v>
      </c>
      <c r="H56" s="176">
        <f t="shared" si="0"/>
        <v>9</v>
      </c>
      <c r="I56" s="177">
        <v>2</v>
      </c>
      <c r="J56" s="178">
        <f t="shared" si="1"/>
        <v>18</v>
      </c>
      <c r="K56" s="183" t="str">
        <f t="shared" si="4"/>
        <v/>
      </c>
      <c r="L56" s="179"/>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c r="CB56" s="158"/>
      <c r="CC56" s="158"/>
      <c r="CD56" s="158"/>
      <c r="CE56" s="158"/>
      <c r="CF56" s="158"/>
      <c r="CG56" s="158"/>
      <c r="CH56" s="158"/>
      <c r="CI56" s="158"/>
      <c r="CJ56" s="158"/>
      <c r="CK56" s="158"/>
      <c r="CL56" s="158"/>
      <c r="CM56" s="158"/>
      <c r="CN56" s="158"/>
      <c r="CO56" s="158"/>
    </row>
    <row r="57" spans="1:93" s="8" customFormat="1" ht="21" customHeight="1" x14ac:dyDescent="0.35">
      <c r="A57" s="143">
        <v>34</v>
      </c>
      <c r="B57" s="148" t="s">
        <v>110</v>
      </c>
      <c r="C57" s="150" t="s">
        <v>536</v>
      </c>
      <c r="D57" s="101" t="s">
        <v>111</v>
      </c>
      <c r="E57" s="344"/>
      <c r="F57" s="176">
        <v>2</v>
      </c>
      <c r="G57" s="176">
        <v>2</v>
      </c>
      <c r="H57" s="176">
        <f t="shared" si="0"/>
        <v>6</v>
      </c>
      <c r="I57" s="177">
        <v>2</v>
      </c>
      <c r="J57" s="178">
        <f t="shared" si="1"/>
        <v>12</v>
      </c>
      <c r="K57" s="183" t="str">
        <f t="shared" si="4"/>
        <v/>
      </c>
      <c r="L57" s="179"/>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8"/>
      <c r="BR57" s="158"/>
      <c r="BS57" s="158"/>
      <c r="BT57" s="158"/>
      <c r="BU57" s="158"/>
      <c r="BV57" s="158"/>
      <c r="BW57" s="158"/>
      <c r="BX57" s="158"/>
      <c r="BY57" s="158"/>
      <c r="BZ57" s="158"/>
      <c r="CA57" s="158"/>
      <c r="CB57" s="158"/>
      <c r="CC57" s="158"/>
      <c r="CD57" s="158"/>
      <c r="CE57" s="158"/>
      <c r="CF57" s="158"/>
      <c r="CG57" s="158"/>
      <c r="CH57" s="158"/>
      <c r="CI57" s="158"/>
      <c r="CJ57" s="158"/>
      <c r="CK57" s="158"/>
      <c r="CL57" s="158"/>
      <c r="CM57" s="158"/>
      <c r="CN57" s="158"/>
      <c r="CO57" s="158"/>
    </row>
    <row r="58" spans="1:93" s="8" customFormat="1" ht="21" customHeight="1" x14ac:dyDescent="0.35">
      <c r="A58" s="143">
        <v>35</v>
      </c>
      <c r="B58" s="148" t="s">
        <v>112</v>
      </c>
      <c r="C58" s="150" t="s">
        <v>540</v>
      </c>
      <c r="D58" s="101" t="s">
        <v>111</v>
      </c>
      <c r="E58" s="344"/>
      <c r="F58" s="176">
        <v>3</v>
      </c>
      <c r="G58" s="176">
        <v>2</v>
      </c>
      <c r="H58" s="176">
        <f t="shared" si="0"/>
        <v>7</v>
      </c>
      <c r="I58" s="177">
        <v>2</v>
      </c>
      <c r="J58" s="178">
        <f t="shared" si="1"/>
        <v>14</v>
      </c>
      <c r="K58" s="183" t="str">
        <f t="shared" ref="K58:K67" si="5">IF(E58="","",IF(E58="N/A","",IF(E58="Satisfactory","",IF(E58="Unsatisfactory",H58*I58,""))))</f>
        <v/>
      </c>
      <c r="L58" s="179"/>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8"/>
    </row>
    <row r="59" spans="1:93" s="8" customFormat="1" ht="21" customHeight="1" x14ac:dyDescent="0.35">
      <c r="A59" s="143">
        <v>36</v>
      </c>
      <c r="B59" s="148" t="s">
        <v>113</v>
      </c>
      <c r="C59" s="150" t="s">
        <v>114</v>
      </c>
      <c r="D59" s="101" t="s">
        <v>111</v>
      </c>
      <c r="E59" s="344"/>
      <c r="F59" s="176">
        <v>3</v>
      </c>
      <c r="G59" s="176">
        <v>2</v>
      </c>
      <c r="H59" s="176">
        <f t="shared" si="0"/>
        <v>7</v>
      </c>
      <c r="I59" s="177">
        <v>2</v>
      </c>
      <c r="J59" s="178">
        <f t="shared" si="1"/>
        <v>14</v>
      </c>
      <c r="K59" s="178" t="str">
        <f>IF(E59="","",IF(E59="N/A","",IF(E59="Satisfactory","",IF(E59="Unsatisfactory",H59*I59,""))))</f>
        <v/>
      </c>
      <c r="L59" s="179"/>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8"/>
      <c r="BR59" s="158"/>
      <c r="BS59" s="158"/>
      <c r="BT59" s="158"/>
      <c r="BU59" s="158"/>
      <c r="BV59" s="158"/>
      <c r="BW59" s="158"/>
      <c r="BX59" s="158"/>
      <c r="BY59" s="158"/>
      <c r="BZ59" s="158"/>
      <c r="CA59" s="158"/>
      <c r="CB59" s="158"/>
      <c r="CC59" s="158"/>
      <c r="CD59" s="158"/>
      <c r="CE59" s="158"/>
      <c r="CF59" s="158"/>
      <c r="CG59" s="158"/>
      <c r="CH59" s="158"/>
      <c r="CI59" s="158"/>
      <c r="CJ59" s="158"/>
      <c r="CK59" s="158"/>
      <c r="CL59" s="158"/>
      <c r="CM59" s="158"/>
      <c r="CN59" s="158"/>
      <c r="CO59" s="158"/>
    </row>
    <row r="60" spans="1:93" s="8" customFormat="1" ht="21" customHeight="1" x14ac:dyDescent="0.35">
      <c r="A60" s="143">
        <v>37</v>
      </c>
      <c r="B60" s="148" t="s">
        <v>115</v>
      </c>
      <c r="C60" s="150" t="s">
        <v>543</v>
      </c>
      <c r="D60" s="101" t="s">
        <v>111</v>
      </c>
      <c r="E60" s="344"/>
      <c r="F60" s="176">
        <v>2</v>
      </c>
      <c r="G60" s="176">
        <v>2</v>
      </c>
      <c r="H60" s="176">
        <f t="shared" si="0"/>
        <v>6</v>
      </c>
      <c r="I60" s="177">
        <v>2</v>
      </c>
      <c r="J60" s="178">
        <f t="shared" si="1"/>
        <v>12</v>
      </c>
      <c r="K60" s="178" t="str">
        <f t="shared" si="5"/>
        <v/>
      </c>
      <c r="L60" s="179"/>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158"/>
      <c r="BF60" s="158"/>
      <c r="BG60" s="158"/>
      <c r="BH60" s="158"/>
      <c r="BI60" s="158"/>
      <c r="BJ60" s="158"/>
      <c r="BK60" s="158"/>
      <c r="BL60" s="158"/>
      <c r="BM60" s="158"/>
      <c r="BN60" s="158"/>
      <c r="BO60" s="158"/>
      <c r="BP60" s="158"/>
      <c r="BQ60" s="158"/>
      <c r="BR60" s="158"/>
      <c r="BS60" s="158"/>
      <c r="BT60" s="158"/>
      <c r="BU60" s="158"/>
      <c r="BV60" s="158"/>
      <c r="BW60" s="158"/>
      <c r="BX60" s="158"/>
      <c r="BY60" s="158"/>
      <c r="BZ60" s="158"/>
      <c r="CA60" s="158"/>
      <c r="CB60" s="158"/>
      <c r="CC60" s="158"/>
      <c r="CD60" s="158"/>
      <c r="CE60" s="158"/>
      <c r="CF60" s="158"/>
      <c r="CG60" s="158"/>
      <c r="CH60" s="158"/>
      <c r="CI60" s="158"/>
      <c r="CJ60" s="158"/>
      <c r="CK60" s="158"/>
      <c r="CL60" s="158"/>
      <c r="CM60" s="158"/>
      <c r="CN60" s="158"/>
      <c r="CO60" s="158"/>
    </row>
    <row r="61" spans="1:93" s="8" customFormat="1" ht="21" customHeight="1" x14ac:dyDescent="0.35">
      <c r="A61" s="143">
        <v>38</v>
      </c>
      <c r="B61" s="148" t="s">
        <v>116</v>
      </c>
      <c r="C61" s="150" t="s">
        <v>545</v>
      </c>
      <c r="D61" s="101" t="s">
        <v>111</v>
      </c>
      <c r="E61" s="344"/>
      <c r="F61" s="176">
        <v>2</v>
      </c>
      <c r="G61" s="176">
        <v>2</v>
      </c>
      <c r="H61" s="176">
        <f t="shared" si="0"/>
        <v>6</v>
      </c>
      <c r="I61" s="177">
        <v>2</v>
      </c>
      <c r="J61" s="178">
        <f t="shared" si="1"/>
        <v>12</v>
      </c>
      <c r="K61" s="178" t="str">
        <f t="shared" si="5"/>
        <v/>
      </c>
      <c r="L61" s="179"/>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8"/>
      <c r="BS61" s="158"/>
      <c r="BT61" s="158"/>
      <c r="BU61" s="158"/>
      <c r="BV61" s="158"/>
      <c r="BW61" s="158"/>
      <c r="BX61" s="158"/>
      <c r="BY61" s="158"/>
      <c r="BZ61" s="158"/>
      <c r="CA61" s="158"/>
      <c r="CB61" s="158"/>
      <c r="CC61" s="158"/>
      <c r="CD61" s="158"/>
      <c r="CE61" s="158"/>
      <c r="CF61" s="158"/>
      <c r="CG61" s="158"/>
      <c r="CH61" s="158"/>
      <c r="CI61" s="158"/>
      <c r="CJ61" s="158"/>
      <c r="CK61" s="158"/>
      <c r="CL61" s="158"/>
      <c r="CM61" s="158"/>
      <c r="CN61" s="158"/>
      <c r="CO61" s="158"/>
    </row>
    <row r="62" spans="1:93" s="8" customFormat="1" ht="21" customHeight="1" collapsed="1" x14ac:dyDescent="0.35">
      <c r="A62" s="143">
        <v>39</v>
      </c>
      <c r="B62" s="149" t="s">
        <v>117</v>
      </c>
      <c r="C62" s="150" t="s">
        <v>118</v>
      </c>
      <c r="D62" s="101" t="s">
        <v>111</v>
      </c>
      <c r="E62" s="344"/>
      <c r="F62" s="176">
        <v>4</v>
      </c>
      <c r="G62" s="176">
        <v>4</v>
      </c>
      <c r="H62" s="176">
        <f t="shared" si="0"/>
        <v>12</v>
      </c>
      <c r="I62" s="182">
        <v>3</v>
      </c>
      <c r="J62" s="178">
        <f t="shared" si="1"/>
        <v>36</v>
      </c>
      <c r="K62" s="178" t="str">
        <f>IF(E62="","",IF(E62="N/A","",IF(E62="Satisfactory","",H62*E62)))</f>
        <v/>
      </c>
      <c r="L62" s="179"/>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158"/>
      <c r="BQ62" s="158"/>
      <c r="BR62" s="158"/>
      <c r="BS62" s="158"/>
      <c r="BT62" s="158"/>
      <c r="BU62" s="158"/>
      <c r="BV62" s="158"/>
      <c r="BW62" s="158"/>
      <c r="BX62" s="158"/>
      <c r="BY62" s="158"/>
      <c r="BZ62" s="158"/>
      <c r="CA62" s="158"/>
      <c r="CB62" s="158"/>
      <c r="CC62" s="158"/>
      <c r="CD62" s="158"/>
      <c r="CE62" s="158"/>
      <c r="CF62" s="158"/>
      <c r="CG62" s="158"/>
      <c r="CH62" s="158"/>
      <c r="CI62" s="158"/>
      <c r="CJ62" s="158"/>
      <c r="CK62" s="158"/>
      <c r="CL62" s="158"/>
      <c r="CM62" s="158"/>
      <c r="CN62" s="158"/>
      <c r="CO62" s="158"/>
    </row>
    <row r="63" spans="1:93" s="8" customFormat="1" ht="21" customHeight="1" x14ac:dyDescent="0.35">
      <c r="A63" s="143">
        <v>40</v>
      </c>
      <c r="B63" s="148" t="s">
        <v>119</v>
      </c>
      <c r="C63" s="150" t="s">
        <v>120</v>
      </c>
      <c r="D63" s="101" t="s">
        <v>111</v>
      </c>
      <c r="E63" s="344"/>
      <c r="F63" s="176">
        <v>2</v>
      </c>
      <c r="G63" s="176">
        <v>1</v>
      </c>
      <c r="H63" s="176">
        <f t="shared" si="0"/>
        <v>4</v>
      </c>
      <c r="I63" s="177">
        <v>2</v>
      </c>
      <c r="J63" s="178">
        <f t="shared" si="1"/>
        <v>8</v>
      </c>
      <c r="K63" s="178" t="str">
        <f t="shared" si="5"/>
        <v/>
      </c>
      <c r="L63" s="179"/>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c r="BW63" s="158"/>
      <c r="BX63" s="158"/>
      <c r="BY63" s="158"/>
      <c r="BZ63" s="158"/>
      <c r="CA63" s="158"/>
      <c r="CB63" s="158"/>
      <c r="CC63" s="158"/>
      <c r="CD63" s="158"/>
      <c r="CE63" s="158"/>
      <c r="CF63" s="158"/>
      <c r="CG63" s="158"/>
      <c r="CH63" s="158"/>
      <c r="CI63" s="158"/>
      <c r="CJ63" s="158"/>
      <c r="CK63" s="158"/>
      <c r="CL63" s="158"/>
      <c r="CM63" s="158"/>
      <c r="CN63" s="158"/>
      <c r="CO63" s="158"/>
    </row>
    <row r="64" spans="1:93" s="8" customFormat="1" ht="21" customHeight="1" x14ac:dyDescent="0.35">
      <c r="A64" s="143">
        <v>41</v>
      </c>
      <c r="B64" s="148" t="s">
        <v>121</v>
      </c>
      <c r="C64" s="150" t="s">
        <v>122</v>
      </c>
      <c r="D64" s="101" t="s">
        <v>123</v>
      </c>
      <c r="E64" s="344"/>
      <c r="F64" s="176">
        <v>2</v>
      </c>
      <c r="G64" s="176">
        <v>1</v>
      </c>
      <c r="H64" s="176">
        <f t="shared" si="0"/>
        <v>4</v>
      </c>
      <c r="I64" s="177">
        <v>2</v>
      </c>
      <c r="J64" s="178">
        <f t="shared" si="1"/>
        <v>8</v>
      </c>
      <c r="K64" s="178" t="str">
        <f t="shared" si="5"/>
        <v/>
      </c>
      <c r="L64" s="179"/>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8"/>
      <c r="BZ64" s="158"/>
      <c r="CA64" s="158"/>
      <c r="CB64" s="158"/>
      <c r="CC64" s="158"/>
      <c r="CD64" s="158"/>
      <c r="CE64" s="158"/>
      <c r="CF64" s="158"/>
      <c r="CG64" s="158"/>
      <c r="CH64" s="158"/>
      <c r="CI64" s="158"/>
      <c r="CJ64" s="158"/>
      <c r="CK64" s="158"/>
      <c r="CL64" s="158"/>
      <c r="CM64" s="158"/>
      <c r="CN64" s="158"/>
      <c r="CO64" s="158"/>
    </row>
    <row r="65" spans="1:93" s="8" customFormat="1" ht="21" customHeight="1" x14ac:dyDescent="0.35">
      <c r="A65" s="143">
        <v>42</v>
      </c>
      <c r="B65" s="153" t="s">
        <v>124</v>
      </c>
      <c r="C65" s="150" t="s">
        <v>125</v>
      </c>
      <c r="D65" s="101" t="s">
        <v>126</v>
      </c>
      <c r="E65" s="344"/>
      <c r="F65" s="176">
        <v>2</v>
      </c>
      <c r="G65" s="176">
        <v>3</v>
      </c>
      <c r="H65" s="176">
        <f t="shared" si="0"/>
        <v>8</v>
      </c>
      <c r="I65" s="177">
        <v>2</v>
      </c>
      <c r="J65" s="178">
        <f t="shared" si="1"/>
        <v>16</v>
      </c>
      <c r="K65" s="178" t="str">
        <f t="shared" si="5"/>
        <v/>
      </c>
      <c r="L65" s="179"/>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8"/>
      <c r="AP65" s="158"/>
      <c r="AQ65" s="158"/>
      <c r="AR65" s="158"/>
      <c r="AS65" s="158"/>
      <c r="AT65" s="158"/>
      <c r="AU65" s="158"/>
      <c r="AV65" s="158"/>
      <c r="AW65" s="158"/>
      <c r="AX65" s="158"/>
      <c r="AY65" s="158"/>
      <c r="AZ65" s="158"/>
      <c r="BA65" s="158"/>
      <c r="BB65" s="158"/>
      <c r="BC65" s="158"/>
      <c r="BD65" s="158"/>
      <c r="BE65" s="158"/>
      <c r="BF65" s="158"/>
      <c r="BG65" s="158"/>
      <c r="BH65" s="158"/>
      <c r="BI65" s="158"/>
      <c r="BJ65" s="158"/>
      <c r="BK65" s="158"/>
      <c r="BL65" s="158"/>
      <c r="BM65" s="158"/>
      <c r="BN65" s="158"/>
      <c r="BO65" s="158"/>
      <c r="BP65" s="158"/>
      <c r="BQ65" s="158"/>
      <c r="BR65" s="158"/>
      <c r="BS65" s="158"/>
      <c r="BT65" s="158"/>
      <c r="BU65" s="158"/>
      <c r="BV65" s="158"/>
      <c r="BW65" s="158"/>
      <c r="BX65" s="158"/>
      <c r="BY65" s="158"/>
      <c r="BZ65" s="158"/>
      <c r="CA65" s="158"/>
      <c r="CB65" s="158"/>
      <c r="CC65" s="158"/>
      <c r="CD65" s="158"/>
      <c r="CE65" s="158"/>
      <c r="CF65" s="158"/>
      <c r="CG65" s="158"/>
      <c r="CH65" s="158"/>
      <c r="CI65" s="158"/>
      <c r="CJ65" s="158"/>
      <c r="CK65" s="158"/>
      <c r="CL65" s="158"/>
      <c r="CM65" s="158"/>
      <c r="CN65" s="158"/>
      <c r="CO65" s="158"/>
    </row>
    <row r="66" spans="1:93" s="8" customFormat="1" ht="21" customHeight="1" x14ac:dyDescent="0.35">
      <c r="A66" s="143">
        <v>43</v>
      </c>
      <c r="B66" s="148" t="s">
        <v>127</v>
      </c>
      <c r="C66" s="150" t="s">
        <v>128</v>
      </c>
      <c r="D66" s="101" t="s">
        <v>129</v>
      </c>
      <c r="E66" s="344"/>
      <c r="F66" s="176">
        <v>3</v>
      </c>
      <c r="G66" s="176">
        <v>4</v>
      </c>
      <c r="H66" s="176">
        <f t="shared" si="0"/>
        <v>11</v>
      </c>
      <c r="I66" s="177">
        <v>2</v>
      </c>
      <c r="J66" s="178">
        <f t="shared" si="1"/>
        <v>22</v>
      </c>
      <c r="K66" s="178" t="str">
        <f t="shared" si="5"/>
        <v/>
      </c>
      <c r="L66" s="179"/>
      <c r="M66" s="158"/>
      <c r="N66" s="158"/>
      <c r="O66" s="158"/>
      <c r="P66" s="158"/>
      <c r="Q66" s="158"/>
      <c r="R66" s="158"/>
      <c r="S66" s="158"/>
      <c r="T66" s="158"/>
      <c r="U66" s="158"/>
      <c r="V66" s="158"/>
      <c r="W66" s="158"/>
      <c r="X66" s="158"/>
      <c r="Y66" s="158"/>
      <c r="Z66" s="158"/>
      <c r="AA66" s="158"/>
      <c r="AB66" s="158"/>
      <c r="AC66" s="158"/>
      <c r="AD66" s="158"/>
      <c r="AE66" s="158"/>
      <c r="AF66" s="158"/>
      <c r="AG66" s="158"/>
      <c r="AH66" s="158"/>
      <c r="AI66" s="158"/>
      <c r="AJ66" s="158"/>
      <c r="AK66" s="158"/>
      <c r="AL66" s="158"/>
      <c r="AM66" s="158"/>
      <c r="AN66" s="158"/>
      <c r="AO66" s="158"/>
      <c r="AP66" s="158"/>
      <c r="AQ66" s="158"/>
      <c r="AR66" s="158"/>
      <c r="AS66" s="158"/>
      <c r="AT66" s="158"/>
      <c r="AU66" s="158"/>
      <c r="AV66" s="158"/>
      <c r="AW66" s="158"/>
      <c r="AX66" s="158"/>
      <c r="AY66" s="158"/>
      <c r="AZ66" s="158"/>
      <c r="BA66" s="158"/>
      <c r="BB66" s="158"/>
      <c r="BC66" s="158"/>
      <c r="BD66" s="158"/>
      <c r="BE66" s="158"/>
      <c r="BF66" s="158"/>
      <c r="BG66" s="158"/>
      <c r="BH66" s="158"/>
      <c r="BI66" s="158"/>
      <c r="BJ66" s="158"/>
      <c r="BK66" s="158"/>
      <c r="BL66" s="158"/>
      <c r="BM66" s="158"/>
      <c r="BN66" s="158"/>
      <c r="BO66" s="158"/>
      <c r="BP66" s="158"/>
      <c r="BQ66" s="158"/>
      <c r="BR66" s="158"/>
      <c r="BS66" s="158"/>
      <c r="BT66" s="158"/>
      <c r="BU66" s="158"/>
      <c r="BV66" s="158"/>
      <c r="BW66" s="158"/>
      <c r="BX66" s="158"/>
      <c r="BY66" s="158"/>
      <c r="BZ66" s="158"/>
      <c r="CA66" s="158"/>
      <c r="CB66" s="158"/>
      <c r="CC66" s="158"/>
      <c r="CD66" s="158"/>
      <c r="CE66" s="158"/>
      <c r="CF66" s="158"/>
      <c r="CG66" s="158"/>
      <c r="CH66" s="158"/>
      <c r="CI66" s="158"/>
      <c r="CJ66" s="158"/>
      <c r="CK66" s="158"/>
      <c r="CL66" s="158"/>
      <c r="CM66" s="158"/>
      <c r="CN66" s="158"/>
      <c r="CO66" s="158"/>
    </row>
    <row r="67" spans="1:93" s="8" customFormat="1" ht="21" customHeight="1" x14ac:dyDescent="0.35">
      <c r="A67" s="143">
        <v>44</v>
      </c>
      <c r="B67" s="148" t="s">
        <v>130</v>
      </c>
      <c r="C67" s="150" t="s">
        <v>439</v>
      </c>
      <c r="D67" s="101" t="s">
        <v>131</v>
      </c>
      <c r="E67" s="344"/>
      <c r="F67" s="176">
        <v>2</v>
      </c>
      <c r="G67" s="176">
        <v>3</v>
      </c>
      <c r="H67" s="176">
        <f t="shared" si="0"/>
        <v>8</v>
      </c>
      <c r="I67" s="177">
        <v>2</v>
      </c>
      <c r="J67" s="178">
        <f t="shared" si="1"/>
        <v>16</v>
      </c>
      <c r="K67" s="178" t="str">
        <f t="shared" si="5"/>
        <v/>
      </c>
      <c r="L67" s="179"/>
      <c r="M67" s="158"/>
      <c r="N67" s="158"/>
      <c r="O67" s="158"/>
      <c r="P67" s="158"/>
      <c r="Q67" s="158"/>
      <c r="R67" s="158"/>
      <c r="S67" s="158"/>
      <c r="T67" s="158"/>
      <c r="U67" s="158"/>
      <c r="V67" s="158"/>
      <c r="W67" s="158"/>
      <c r="X67" s="158"/>
      <c r="Y67" s="158"/>
      <c r="Z67" s="158"/>
      <c r="AA67" s="158"/>
      <c r="AB67" s="158"/>
      <c r="AC67" s="158"/>
      <c r="AD67" s="158"/>
      <c r="AE67" s="158"/>
      <c r="AF67" s="158"/>
      <c r="AG67" s="158"/>
      <c r="AH67" s="158"/>
      <c r="AI67" s="158"/>
      <c r="AJ67" s="158"/>
      <c r="AK67" s="158"/>
      <c r="AL67" s="158"/>
      <c r="AM67" s="158"/>
      <c r="AN67" s="158"/>
      <c r="AO67" s="158"/>
      <c r="AP67" s="158"/>
      <c r="AQ67" s="158"/>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c r="BW67" s="158"/>
      <c r="BX67" s="158"/>
      <c r="BY67" s="158"/>
      <c r="BZ67" s="158"/>
      <c r="CA67" s="158"/>
      <c r="CB67" s="158"/>
      <c r="CC67" s="158"/>
      <c r="CD67" s="158"/>
      <c r="CE67" s="158"/>
      <c r="CF67" s="158"/>
      <c r="CG67" s="158"/>
      <c r="CH67" s="158"/>
      <c r="CI67" s="158"/>
      <c r="CJ67" s="158"/>
      <c r="CK67" s="158"/>
      <c r="CL67" s="158"/>
      <c r="CM67" s="158"/>
      <c r="CN67" s="158"/>
      <c r="CO67" s="158"/>
    </row>
    <row r="68" spans="1:93" s="8" customFormat="1" ht="21" customHeight="1" x14ac:dyDescent="0.35">
      <c r="A68" s="143">
        <v>45</v>
      </c>
      <c r="B68" s="295" t="s">
        <v>132</v>
      </c>
      <c r="C68" s="145" t="s">
        <v>133</v>
      </c>
      <c r="D68" s="102" t="s">
        <v>134</v>
      </c>
      <c r="E68" s="345" t="s">
        <v>135</v>
      </c>
      <c r="F68" s="176"/>
      <c r="G68" s="176"/>
      <c r="H68" s="176"/>
      <c r="I68" s="176"/>
      <c r="J68" s="178"/>
      <c r="K68" s="184"/>
      <c r="L68" s="179"/>
      <c r="M68" s="158"/>
      <c r="N68" s="158"/>
      <c r="O68" s="158"/>
      <c r="P68" s="158"/>
      <c r="Q68" s="158"/>
      <c r="R68" s="158"/>
      <c r="S68" s="158"/>
      <c r="T68" s="158"/>
      <c r="U68" s="158"/>
      <c r="V68" s="158"/>
      <c r="W68" s="158"/>
      <c r="X68" s="158"/>
      <c r="Y68" s="158"/>
      <c r="Z68" s="158"/>
      <c r="AA68" s="158"/>
      <c r="AB68" s="158"/>
      <c r="AC68" s="158"/>
      <c r="AD68" s="158"/>
      <c r="AE68" s="158"/>
      <c r="AF68" s="158"/>
      <c r="AG68" s="158"/>
      <c r="AH68" s="158"/>
      <c r="AI68" s="158"/>
      <c r="AJ68" s="158"/>
      <c r="AK68" s="158"/>
      <c r="AL68" s="158"/>
      <c r="AM68" s="158"/>
      <c r="AN68" s="158"/>
      <c r="AO68" s="158"/>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BP68" s="158"/>
      <c r="BQ68" s="158"/>
      <c r="BR68" s="158"/>
      <c r="BS68" s="158"/>
      <c r="BT68" s="158"/>
      <c r="BU68" s="158"/>
      <c r="BV68" s="158"/>
      <c r="BW68" s="158"/>
      <c r="BX68" s="158"/>
      <c r="BY68" s="158"/>
      <c r="BZ68" s="158"/>
      <c r="CA68" s="158"/>
      <c r="CB68" s="158"/>
      <c r="CC68" s="158"/>
      <c r="CD68" s="158"/>
      <c r="CE68" s="158"/>
      <c r="CF68" s="158"/>
      <c r="CG68" s="158"/>
      <c r="CH68" s="158"/>
      <c r="CI68" s="158"/>
      <c r="CJ68" s="158"/>
      <c r="CK68" s="158"/>
      <c r="CL68" s="158"/>
      <c r="CM68" s="158"/>
      <c r="CN68" s="158"/>
      <c r="CO68" s="158"/>
    </row>
    <row r="69" spans="1:93" s="8" customFormat="1" ht="21" customHeight="1" x14ac:dyDescent="0.35">
      <c r="A69" s="143">
        <v>46</v>
      </c>
      <c r="B69" s="477" t="s">
        <v>136</v>
      </c>
      <c r="C69" s="156" t="s">
        <v>433</v>
      </c>
      <c r="D69" s="185" t="s">
        <v>137</v>
      </c>
      <c r="E69" s="346"/>
      <c r="F69" s="187"/>
      <c r="G69" s="188"/>
      <c r="H69" s="188"/>
      <c r="I69" s="189"/>
      <c r="J69" s="178"/>
      <c r="K69" s="176"/>
      <c r="L69" s="190"/>
      <c r="M69" s="158"/>
      <c r="N69" s="158"/>
      <c r="O69" s="158"/>
      <c r="P69" s="158"/>
      <c r="Q69" s="158"/>
      <c r="R69" s="158"/>
      <c r="S69" s="158"/>
      <c r="T69" s="158"/>
      <c r="U69" s="158"/>
      <c r="V69" s="158"/>
      <c r="W69" s="158"/>
      <c r="X69" s="158"/>
      <c r="Y69" s="158"/>
      <c r="Z69" s="158"/>
      <c r="AA69" s="158"/>
      <c r="AB69" s="158"/>
      <c r="AC69" s="158"/>
      <c r="AD69" s="158"/>
      <c r="AE69" s="158"/>
      <c r="AF69" s="158"/>
      <c r="AG69" s="158"/>
      <c r="AH69" s="158"/>
      <c r="AI69" s="158"/>
      <c r="AJ69" s="158"/>
      <c r="AK69" s="158"/>
      <c r="AL69" s="158"/>
      <c r="AM69" s="158"/>
      <c r="AN69" s="158"/>
      <c r="AO69" s="158"/>
      <c r="AP69" s="158"/>
      <c r="AQ69" s="158"/>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8"/>
      <c r="CH69" s="158"/>
      <c r="CI69" s="158"/>
      <c r="CJ69" s="158"/>
      <c r="CK69" s="158"/>
      <c r="CL69" s="158"/>
      <c r="CM69" s="158"/>
      <c r="CN69" s="158"/>
      <c r="CO69" s="158"/>
    </row>
    <row r="70" spans="1:93" ht="21" customHeight="1" x14ac:dyDescent="0.25">
      <c r="A70" s="498" t="str">
        <f>IF($B$18="YES","HVAC Qi","")</f>
        <v/>
      </c>
      <c r="B70" s="455" t="str">
        <f>IF($B$18="YES","Design Review","")</f>
        <v/>
      </c>
      <c r="C70" s="457" t="str">
        <f>IF($B$18="YES","Design Review is completed according to ANSI/RESNET/ACCA 310.
Design Review is Within Tolerances
SCORING:  Satisfactory when correct or Unsatisfactory when incorrect.","")</f>
        <v/>
      </c>
      <c r="D70" s="456"/>
      <c r="E70" s="356"/>
      <c r="F70" s="464">
        <v>4</v>
      </c>
      <c r="G70" s="464">
        <v>3</v>
      </c>
      <c r="H70" s="176">
        <f t="shared" ref="H70:H74" si="6">IF(E70="n/a",0,(2*G70+F70))</f>
        <v>10</v>
      </c>
      <c r="I70" s="465">
        <v>2</v>
      </c>
      <c r="J70" s="460">
        <f t="shared" ref="J70:J74" si="7">H70*I70</f>
        <v>20</v>
      </c>
      <c r="K70" s="178" t="str">
        <f t="shared" ref="K70:K74" si="8">IF(E70="","",IF(E70="N/A","",IF(E70="Satisfactory","",IF(E70="Unsatisfactory",H70*I70,""))))</f>
        <v/>
      </c>
      <c r="L70" s="466"/>
      <c r="M70" s="69"/>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row>
    <row r="71" spans="1:93" ht="21" customHeight="1" x14ac:dyDescent="0.25">
      <c r="A71" s="499"/>
      <c r="B71" s="455" t="str">
        <f>IF($B$18="YES","Total Duct Leakage","")</f>
        <v/>
      </c>
      <c r="C71" s="476" t="str">
        <f>IF($B$18="YES","Duct leakage modeled per ANSI/RESNET/ACCA 310.
Verify documentation to ensure leakage rate test results are correctly modeled (based off testing method used) and within limit.
SCORING: 'Satisfactory' when correct or 'Unsatisfactory' when incorrect.","")</f>
        <v/>
      </c>
      <c r="D71" s="456"/>
      <c r="E71" s="356"/>
      <c r="F71" s="464">
        <v>4</v>
      </c>
      <c r="G71" s="464">
        <v>3</v>
      </c>
      <c r="H71" s="176">
        <f t="shared" si="6"/>
        <v>10</v>
      </c>
      <c r="I71" s="465">
        <v>2</v>
      </c>
      <c r="J71" s="460">
        <f t="shared" si="7"/>
        <v>20</v>
      </c>
      <c r="K71" s="178" t="str">
        <f t="shared" si="8"/>
        <v/>
      </c>
      <c r="L71" s="466"/>
      <c r="M71" s="69"/>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row>
    <row r="72" spans="1:93" ht="21" customHeight="1" x14ac:dyDescent="0.25">
      <c r="A72" s="499"/>
      <c r="B72" s="455" t="str">
        <f>IF($B$18="YES","Blower Fan Airflow","")</f>
        <v/>
      </c>
      <c r="C72" s="476" t="str">
        <f>IF($B$18="YES","Blower Fan Airflow modeled per ANSI/RESNET/ACCA 310.
Verify documentation to ensure Measured Airflow test results are correctly modeled (based off testing method used).
SCORING: 'Satisfactory' when correct or 'Unsatisfactory' when incorrect.","")</f>
        <v/>
      </c>
      <c r="D72" s="456"/>
      <c r="E72" s="356"/>
      <c r="F72" s="464">
        <v>4</v>
      </c>
      <c r="G72" s="464">
        <v>3</v>
      </c>
      <c r="H72" s="176">
        <f t="shared" si="6"/>
        <v>10</v>
      </c>
      <c r="I72" s="465">
        <v>2</v>
      </c>
      <c r="J72" s="460">
        <f t="shared" si="7"/>
        <v>20</v>
      </c>
      <c r="K72" s="178" t="str">
        <f t="shared" si="8"/>
        <v/>
      </c>
      <c r="L72" s="466"/>
      <c r="M72" s="69"/>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row>
    <row r="73" spans="1:93" ht="21" customHeight="1" x14ac:dyDescent="0.25">
      <c r="A73" s="499"/>
      <c r="B73" s="455" t="str">
        <f>IF($B$18="YES","Blower Fan Watt Draw","")</f>
        <v/>
      </c>
      <c r="C73" s="476" t="str">
        <f>IF($B$18="YES","Blower Fan Watt Draw modeled per ANSI/RESNET/ACCA 310.
Verify documentation to ensure Measured Watt Draw test results are correctly modeled (based off testing method used).
SCORING: 'Satisfactory' when correct or 'Unsatisfactory' when incorrect.","")</f>
        <v/>
      </c>
      <c r="D73" s="456"/>
      <c r="E73" s="356"/>
      <c r="F73" s="464">
        <v>4</v>
      </c>
      <c r="G73" s="464">
        <v>3</v>
      </c>
      <c r="H73" s="176">
        <f t="shared" si="6"/>
        <v>10</v>
      </c>
      <c r="I73" s="465">
        <v>2</v>
      </c>
      <c r="J73" s="460">
        <f t="shared" si="7"/>
        <v>20</v>
      </c>
      <c r="K73" s="178" t="str">
        <f t="shared" si="8"/>
        <v/>
      </c>
      <c r="L73" s="466"/>
      <c r="M73" s="69"/>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row>
    <row r="74" spans="1:93" ht="21" customHeight="1" x14ac:dyDescent="0.25">
      <c r="A74" s="500"/>
      <c r="B74" s="455" t="str">
        <f>IF($B$18="YES","Refrigerant Charge","")</f>
        <v/>
      </c>
      <c r="C74" s="476" t="str">
        <f>IF($B$18="YES","Refrigerant Charge modeled per ANSI/RESNET/ACCA 310.
Verify documentation to ensure Refrigerant Charge test results are correctly modeled (based off testing method used).
SCORING: 'Satisfactory' when correct or 'Unsatisfactory' when incorrect.","")</f>
        <v/>
      </c>
      <c r="D74" s="456"/>
      <c r="E74" s="356"/>
      <c r="F74" s="464">
        <v>4</v>
      </c>
      <c r="G74" s="464">
        <v>3</v>
      </c>
      <c r="H74" s="176">
        <f t="shared" si="6"/>
        <v>10</v>
      </c>
      <c r="I74" s="465">
        <v>2</v>
      </c>
      <c r="J74" s="460">
        <f t="shared" si="7"/>
        <v>20</v>
      </c>
      <c r="K74" s="178" t="str">
        <f t="shared" si="8"/>
        <v/>
      </c>
      <c r="L74" s="466"/>
      <c r="M74" s="69"/>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row>
    <row r="75" spans="1:93" ht="23.5"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row>
    <row r="76" spans="1:93" ht="23.5"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row>
    <row r="77" spans="1:93" ht="23.5"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row>
    <row r="78" spans="1:93" ht="23.5"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row>
    <row r="79" spans="1:93" ht="23.5"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row>
    <row r="80" spans="1:93" ht="23.5"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row>
    <row r="81" spans="1:93" ht="23.5"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c r="BF81" s="61"/>
      <c r="BG81" s="61"/>
      <c r="BH81" s="61"/>
      <c r="BI81" s="61"/>
      <c r="BJ81" s="61"/>
      <c r="BK81" s="61"/>
      <c r="BL81" s="61"/>
      <c r="BM81" s="61"/>
      <c r="BN81" s="61"/>
      <c r="BO81" s="61"/>
      <c r="BP81" s="61"/>
      <c r="BQ81" s="61"/>
      <c r="BR81" s="61"/>
      <c r="BS81" s="61"/>
      <c r="BT81" s="61"/>
      <c r="BU81" s="61"/>
      <c r="BV81" s="61"/>
      <c r="BW81" s="61"/>
      <c r="BX81" s="61"/>
      <c r="BY81" s="61"/>
      <c r="BZ81" s="61"/>
      <c r="CA81" s="61"/>
      <c r="CB81" s="61"/>
      <c r="CC81" s="61"/>
      <c r="CD81" s="61"/>
      <c r="CE81" s="61"/>
      <c r="CF81" s="61"/>
      <c r="CG81" s="61"/>
      <c r="CH81" s="61"/>
      <c r="CI81" s="61"/>
      <c r="CJ81" s="61"/>
      <c r="CK81" s="61"/>
      <c r="CL81" s="61"/>
      <c r="CM81" s="61"/>
      <c r="CN81" s="61"/>
      <c r="CO81" s="61"/>
    </row>
    <row r="82" spans="1:93" ht="23.5"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row>
    <row r="83" spans="1:93" ht="23.5"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c r="CD83" s="61"/>
      <c r="CE83" s="61"/>
      <c r="CF83" s="61"/>
      <c r="CG83" s="61"/>
      <c r="CH83" s="61"/>
      <c r="CI83" s="61"/>
      <c r="CJ83" s="61"/>
      <c r="CK83" s="61"/>
      <c r="CL83" s="61"/>
      <c r="CM83" s="61"/>
      <c r="CN83" s="61"/>
      <c r="CO83" s="61"/>
    </row>
    <row r="84" spans="1:93" ht="23.5"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row>
    <row r="85" spans="1:93" ht="23.5"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1"/>
      <c r="BR85" s="61"/>
      <c r="BS85" s="61"/>
      <c r="BT85" s="61"/>
      <c r="BU85" s="61"/>
      <c r="BV85" s="61"/>
      <c r="BW85" s="61"/>
      <c r="BX85" s="61"/>
      <c r="BY85" s="61"/>
      <c r="BZ85" s="61"/>
      <c r="CA85" s="61"/>
      <c r="CB85" s="61"/>
      <c r="CC85" s="61"/>
      <c r="CD85" s="61"/>
      <c r="CE85" s="61"/>
      <c r="CF85" s="61"/>
      <c r="CG85" s="61"/>
      <c r="CH85" s="61"/>
      <c r="CI85" s="61"/>
      <c r="CJ85" s="61"/>
      <c r="CK85" s="61"/>
      <c r="CL85" s="61"/>
      <c r="CM85" s="61"/>
      <c r="CN85" s="61"/>
      <c r="CO85" s="61"/>
    </row>
    <row r="86" spans="1:93" ht="23.5" x14ac:dyDescent="0.2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row>
    <row r="87" spans="1:93" ht="23.5" x14ac:dyDescent="0.2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1"/>
      <c r="BR87" s="61"/>
      <c r="BS87" s="61"/>
      <c r="BT87" s="61"/>
      <c r="BU87" s="61"/>
      <c r="BV87" s="61"/>
      <c r="BW87" s="61"/>
      <c r="BX87" s="61"/>
      <c r="BY87" s="61"/>
      <c r="BZ87" s="61"/>
      <c r="CA87" s="61"/>
      <c r="CB87" s="61"/>
      <c r="CC87" s="61"/>
      <c r="CD87" s="61"/>
      <c r="CE87" s="61"/>
      <c r="CF87" s="61"/>
      <c r="CG87" s="61"/>
      <c r="CH87" s="61"/>
      <c r="CI87" s="61"/>
      <c r="CJ87" s="61"/>
      <c r="CK87" s="61"/>
      <c r="CL87" s="61"/>
      <c r="CM87" s="61"/>
      <c r="CN87" s="61"/>
      <c r="CO87" s="61"/>
    </row>
    <row r="88" spans="1:93" ht="23.5" x14ac:dyDescent="0.2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row>
    <row r="89" spans="1:93" ht="23.5" x14ac:dyDescent="0.2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1"/>
      <c r="BS89" s="61"/>
      <c r="BT89" s="61"/>
      <c r="BU89" s="61"/>
      <c r="BV89" s="61"/>
      <c r="BW89" s="61"/>
      <c r="BX89" s="61"/>
      <c r="BY89" s="61"/>
      <c r="BZ89" s="61"/>
      <c r="CA89" s="61"/>
      <c r="CB89" s="61"/>
      <c r="CC89" s="61"/>
      <c r="CD89" s="61"/>
      <c r="CE89" s="61"/>
      <c r="CF89" s="61"/>
      <c r="CG89" s="61"/>
      <c r="CH89" s="61"/>
      <c r="CI89" s="61"/>
      <c r="CJ89" s="61"/>
      <c r="CK89" s="61"/>
      <c r="CL89" s="61"/>
      <c r="CM89" s="61"/>
      <c r="CN89" s="61"/>
      <c r="CO89" s="61"/>
    </row>
    <row r="90" spans="1:93" ht="23.5"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row>
    <row r="91" spans="1:93" ht="23.5"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1"/>
      <c r="BS91" s="61"/>
      <c r="BT91" s="61"/>
      <c r="BU91" s="61"/>
      <c r="BV91" s="61"/>
      <c r="BW91" s="61"/>
      <c r="BX91" s="61"/>
      <c r="BY91" s="61"/>
      <c r="BZ91" s="61"/>
      <c r="CA91" s="61"/>
      <c r="CB91" s="61"/>
      <c r="CC91" s="61"/>
      <c r="CD91" s="61"/>
      <c r="CE91" s="61"/>
      <c r="CF91" s="61"/>
      <c r="CG91" s="61"/>
      <c r="CH91" s="61"/>
      <c r="CI91" s="61"/>
      <c r="CJ91" s="61"/>
      <c r="CK91" s="61"/>
      <c r="CL91" s="61"/>
      <c r="CM91" s="61"/>
      <c r="CN91" s="61"/>
      <c r="CO91" s="61"/>
    </row>
    <row r="92" spans="1:93" ht="23.5"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row>
    <row r="93" spans="1:93" ht="23.5"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61"/>
      <c r="BS93" s="61"/>
      <c r="BT93" s="61"/>
      <c r="BU93" s="61"/>
      <c r="BV93" s="61"/>
      <c r="BW93" s="61"/>
      <c r="BX93" s="61"/>
      <c r="BY93" s="61"/>
      <c r="BZ93" s="61"/>
      <c r="CA93" s="61"/>
      <c r="CB93" s="61"/>
      <c r="CC93" s="61"/>
      <c r="CD93" s="61"/>
      <c r="CE93" s="61"/>
      <c r="CF93" s="61"/>
      <c r="CG93" s="61"/>
      <c r="CH93" s="61"/>
      <c r="CI93" s="61"/>
      <c r="CJ93" s="61"/>
      <c r="CK93" s="61"/>
      <c r="CL93" s="61"/>
      <c r="CM93" s="61"/>
      <c r="CN93" s="61"/>
      <c r="CO93" s="61"/>
    </row>
    <row r="94" spans="1:93" ht="23.5"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row>
    <row r="95" spans="1:93" ht="23.5"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61"/>
      <c r="CH95" s="61"/>
      <c r="CI95" s="61"/>
      <c r="CJ95" s="61"/>
      <c r="CK95" s="61"/>
      <c r="CL95" s="61"/>
      <c r="CM95" s="61"/>
      <c r="CN95" s="61"/>
      <c r="CO95" s="61"/>
    </row>
    <row r="96" spans="1:93" ht="23.5"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row>
    <row r="97" spans="1:93" ht="23.5"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row>
    <row r="98" spans="1:93" ht="23.5"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row>
    <row r="99" spans="1:93" ht="23.5"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row>
    <row r="100" spans="1:93" ht="23.5"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row>
    <row r="101" spans="1:93" ht="23.5"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row>
    <row r="102" spans="1:93" ht="23.5"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row>
    <row r="103" spans="1:93" ht="23.5"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row>
    <row r="104" spans="1:93" ht="23.5"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row>
    <row r="105" spans="1:93" ht="23.5"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row>
    <row r="106" spans="1:93" ht="23.5"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row>
    <row r="107" spans="1:93" ht="23.5"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row>
    <row r="108" spans="1:93" ht="23.5"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row>
    <row r="109" spans="1:93" ht="23.5"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row>
    <row r="110" spans="1:93" ht="23.5"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row>
    <row r="111" spans="1:93" ht="23.5"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row>
    <row r="112" spans="1:93" ht="23.5"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row>
    <row r="113" spans="1:93" ht="23.5"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row>
    <row r="114" spans="1:93" ht="23.5"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row>
    <row r="115" spans="1:93" ht="23.5"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row>
    <row r="116" spans="1:93" ht="23.5"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row>
    <row r="117" spans="1:93" ht="23.5"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row>
    <row r="118" spans="1:93" ht="23.5"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row>
    <row r="119" spans="1:93" ht="23.5"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row>
    <row r="120" spans="1:93" ht="23.5"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row>
    <row r="121" spans="1:93" ht="23.5"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row>
    <row r="122" spans="1:93" ht="23.5"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row>
    <row r="123" spans="1:93" ht="23.5"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row>
    <row r="124" spans="1:93" ht="23.5" x14ac:dyDescent="0.25">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row>
    <row r="125" spans="1:93" ht="23.5" x14ac:dyDescent="0.25">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61"/>
      <c r="CK125" s="61"/>
      <c r="CL125" s="61"/>
      <c r="CM125" s="61"/>
      <c r="CN125" s="61"/>
      <c r="CO125" s="61"/>
    </row>
    <row r="126" spans="1:93" ht="23.5" x14ac:dyDescent="0.25">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row>
    <row r="127" spans="1:93" ht="23.5" x14ac:dyDescent="0.25">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61"/>
      <c r="CK127" s="61"/>
      <c r="CL127" s="61"/>
      <c r="CM127" s="61"/>
      <c r="CN127" s="61"/>
      <c r="CO127" s="61"/>
    </row>
    <row r="128" spans="1:93" ht="23.5" x14ac:dyDescent="0.25">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row>
    <row r="129" spans="1:93" ht="23.5" x14ac:dyDescent="0.25">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row>
    <row r="130" spans="1:93" ht="23.5" x14ac:dyDescent="0.25">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row>
    <row r="131" spans="1:93" ht="23.5" x14ac:dyDescent="0.25">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row>
    <row r="132" spans="1:93" ht="23.5" x14ac:dyDescent="0.25">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row>
    <row r="133" spans="1:93" ht="23.5" x14ac:dyDescent="0.25">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row>
    <row r="134" spans="1:93" ht="23.5" x14ac:dyDescent="0.2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row>
    <row r="135" spans="1:93" ht="23.5" x14ac:dyDescent="0.25">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row>
    <row r="136" spans="1:93" ht="23.5"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row>
    <row r="137" spans="1:93" ht="23.5" x14ac:dyDescent="0.25">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row>
    <row r="138" spans="1:93" ht="23.5" x14ac:dyDescent="0.25">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row>
    <row r="139" spans="1:93" ht="23.5" x14ac:dyDescent="0.25">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row>
    <row r="140" spans="1:93" ht="23.5" x14ac:dyDescent="0.25">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row>
    <row r="141" spans="1:93" ht="23.5" x14ac:dyDescent="0.25">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row>
    <row r="142" spans="1:93" ht="23.5" x14ac:dyDescent="0.25">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row>
    <row r="143" spans="1:93" ht="23.5" x14ac:dyDescent="0.25">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row>
    <row r="144" spans="1:93" ht="23.5" x14ac:dyDescent="0.25">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row>
    <row r="145" spans="1:93" ht="23.5" x14ac:dyDescent="0.25">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row>
    <row r="146" spans="1:93" ht="23.5" x14ac:dyDescent="0.25">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row>
    <row r="147" spans="1:93" ht="23.5" x14ac:dyDescent="0.2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row>
    <row r="148" spans="1:93" ht="23.5" x14ac:dyDescent="0.25">
      <c r="A148" s="49"/>
      <c r="B148" s="49"/>
      <c r="C148" s="49"/>
      <c r="D148" s="49"/>
      <c r="E148" s="49"/>
      <c r="F148" s="49"/>
      <c r="G148" s="49"/>
      <c r="H148" s="49"/>
      <c r="I148" s="49"/>
      <c r="J148" s="49"/>
      <c r="K148" s="49"/>
      <c r="L148" s="49"/>
      <c r="M148" s="49"/>
      <c r="N148" s="49"/>
      <c r="O148" s="49"/>
      <c r="P148" s="49"/>
      <c r="Q148" s="61"/>
      <c r="R148" s="61"/>
      <c r="S148" s="61"/>
      <c r="T148" s="61"/>
      <c r="U148" s="61"/>
      <c r="V148" s="61"/>
      <c r="W148" s="61"/>
      <c r="X148" s="61"/>
      <c r="Y148" s="61"/>
      <c r="Z148" s="61"/>
      <c r="AA148" s="61"/>
      <c r="AB148" s="61"/>
      <c r="AC148" s="61"/>
      <c r="AD148" s="61"/>
      <c r="AE148" s="61"/>
      <c r="AF148" s="61"/>
      <c r="AG148" s="61"/>
      <c r="AH148" s="61"/>
      <c r="AI148" s="61"/>
      <c r="AJ148" s="61"/>
    </row>
    <row r="149" spans="1:93" ht="23.5" x14ac:dyDescent="0.25">
      <c r="A149" s="49"/>
      <c r="B149" s="49"/>
      <c r="C149" s="49"/>
      <c r="D149" s="49"/>
      <c r="E149" s="49"/>
      <c r="F149" s="49"/>
      <c r="G149" s="49"/>
      <c r="H149" s="49"/>
      <c r="I149" s="49"/>
      <c r="J149" s="49"/>
      <c r="K149" s="49"/>
      <c r="L149" s="49"/>
      <c r="M149" s="49"/>
      <c r="N149" s="49"/>
      <c r="O149" s="49"/>
      <c r="P149" s="49"/>
      <c r="Q149" s="61"/>
      <c r="R149" s="61"/>
      <c r="S149" s="61"/>
      <c r="T149" s="61"/>
      <c r="U149" s="61"/>
      <c r="V149" s="61"/>
      <c r="W149" s="61"/>
      <c r="X149" s="61"/>
      <c r="Y149" s="61"/>
      <c r="Z149" s="61"/>
      <c r="AA149" s="61"/>
      <c r="AB149" s="61"/>
      <c r="AC149" s="61"/>
      <c r="AD149" s="61"/>
      <c r="AE149" s="61"/>
      <c r="AF149" s="61"/>
      <c r="AG149" s="61"/>
      <c r="AH149" s="61"/>
      <c r="AI149" s="61"/>
      <c r="AJ149" s="61"/>
    </row>
    <row r="150" spans="1:93" ht="23.5" x14ac:dyDescent="0.25">
      <c r="A150" s="49"/>
      <c r="B150" s="49"/>
      <c r="C150" s="49"/>
      <c r="D150" s="49"/>
      <c r="E150" s="49"/>
      <c r="F150" s="49"/>
      <c r="G150" s="49"/>
      <c r="H150" s="49"/>
      <c r="I150" s="49"/>
      <c r="J150" s="49"/>
      <c r="K150" s="49"/>
      <c r="L150" s="49"/>
      <c r="M150" s="49"/>
      <c r="N150" s="49"/>
      <c r="O150" s="49"/>
      <c r="P150" s="49"/>
      <c r="Q150" s="61"/>
      <c r="R150" s="61"/>
      <c r="S150" s="61"/>
      <c r="T150" s="61"/>
      <c r="U150" s="61"/>
      <c r="V150" s="61"/>
      <c r="W150" s="61"/>
      <c r="X150" s="61"/>
      <c r="Y150" s="61"/>
      <c r="Z150" s="61"/>
      <c r="AA150" s="61"/>
      <c r="AB150" s="61"/>
      <c r="AC150" s="61"/>
      <c r="AD150" s="61"/>
      <c r="AE150" s="61"/>
      <c r="AF150" s="61"/>
      <c r="AG150" s="61"/>
      <c r="AH150" s="61"/>
      <c r="AI150" s="61"/>
      <c r="AJ150" s="61"/>
    </row>
    <row r="151" spans="1:93" ht="23.5" x14ac:dyDescent="0.25">
      <c r="A151" s="49"/>
      <c r="B151" s="49"/>
      <c r="C151" s="49"/>
      <c r="D151" s="49"/>
      <c r="E151" s="49"/>
      <c r="F151" s="49"/>
      <c r="G151" s="49"/>
      <c r="H151" s="49"/>
      <c r="I151" s="49"/>
      <c r="J151" s="49"/>
      <c r="K151" s="49"/>
      <c r="L151" s="49"/>
      <c r="M151" s="49"/>
      <c r="N151" s="49"/>
      <c r="O151" s="49"/>
      <c r="P151" s="49"/>
      <c r="Q151" s="61"/>
      <c r="R151" s="61"/>
      <c r="S151" s="61"/>
      <c r="T151" s="61"/>
      <c r="U151" s="61"/>
      <c r="V151" s="61"/>
      <c r="W151" s="61"/>
      <c r="X151" s="61"/>
      <c r="Y151" s="61"/>
      <c r="Z151" s="61"/>
      <c r="AA151" s="61"/>
      <c r="AB151" s="61"/>
      <c r="AC151" s="61"/>
      <c r="AD151" s="61"/>
      <c r="AE151" s="61"/>
      <c r="AF151" s="61"/>
      <c r="AG151" s="61"/>
      <c r="AH151" s="61"/>
      <c r="AI151" s="61"/>
      <c r="AJ151" s="61"/>
    </row>
    <row r="152" spans="1:93" ht="23.5" x14ac:dyDescent="0.25">
      <c r="A152" s="49"/>
      <c r="B152" s="49"/>
      <c r="C152" s="49"/>
      <c r="D152" s="49"/>
      <c r="E152" s="49"/>
      <c r="F152" s="49"/>
      <c r="G152" s="49"/>
      <c r="H152" s="49"/>
      <c r="I152" s="49"/>
      <c r="J152" s="49"/>
      <c r="K152" s="49"/>
      <c r="L152" s="49"/>
      <c r="M152" s="49"/>
      <c r="N152" s="49"/>
      <c r="O152" s="49"/>
      <c r="P152" s="49"/>
      <c r="Q152" s="61"/>
      <c r="R152" s="61"/>
      <c r="S152" s="61"/>
      <c r="T152" s="61"/>
      <c r="U152" s="61"/>
      <c r="V152" s="61"/>
      <c r="W152" s="61"/>
      <c r="X152" s="61"/>
      <c r="Y152" s="61"/>
      <c r="Z152" s="61"/>
      <c r="AA152" s="61"/>
      <c r="AB152" s="61"/>
      <c r="AC152" s="61"/>
      <c r="AD152" s="61"/>
      <c r="AE152" s="61"/>
      <c r="AF152" s="61"/>
      <c r="AG152" s="61"/>
      <c r="AH152" s="61"/>
      <c r="AI152" s="61"/>
      <c r="AJ152" s="61"/>
    </row>
    <row r="153" spans="1:93" ht="23.5" x14ac:dyDescent="0.25">
      <c r="A153" s="49"/>
      <c r="B153" s="49"/>
      <c r="C153" s="49"/>
      <c r="D153" s="49"/>
      <c r="E153" s="49"/>
      <c r="F153" s="49"/>
      <c r="G153" s="49"/>
      <c r="H153" s="49"/>
      <c r="I153" s="49"/>
      <c r="J153" s="49"/>
      <c r="K153" s="49"/>
      <c r="L153" s="49"/>
      <c r="M153" s="49"/>
      <c r="N153" s="49"/>
      <c r="O153" s="49"/>
      <c r="P153" s="49"/>
      <c r="Q153" s="61"/>
      <c r="R153" s="61"/>
      <c r="S153" s="61"/>
      <c r="T153" s="61"/>
      <c r="U153" s="61"/>
      <c r="V153" s="61"/>
      <c r="W153" s="61"/>
      <c r="X153" s="61"/>
      <c r="Y153" s="61"/>
      <c r="Z153" s="61"/>
      <c r="AA153" s="61"/>
      <c r="AB153" s="61"/>
      <c r="AC153" s="61"/>
      <c r="AD153" s="61"/>
      <c r="AE153" s="61"/>
      <c r="AF153" s="61"/>
      <c r="AG153" s="61"/>
      <c r="AH153" s="61"/>
      <c r="AI153" s="61"/>
      <c r="AJ153" s="61"/>
    </row>
    <row r="154" spans="1:93" ht="23.5" x14ac:dyDescent="0.25">
      <c r="A154" s="49"/>
      <c r="B154" s="49"/>
      <c r="C154" s="49"/>
      <c r="D154" s="49"/>
      <c r="E154" s="49"/>
      <c r="F154" s="49"/>
      <c r="G154" s="49"/>
      <c r="H154" s="49"/>
      <c r="I154" s="49"/>
      <c r="J154" s="49"/>
      <c r="K154" s="49"/>
      <c r="L154" s="49"/>
      <c r="M154" s="49"/>
      <c r="N154" s="49"/>
      <c r="O154" s="49"/>
      <c r="P154" s="49"/>
      <c r="Q154" s="61"/>
      <c r="R154" s="61"/>
      <c r="S154" s="61"/>
      <c r="T154" s="61"/>
      <c r="U154" s="61"/>
      <c r="V154" s="61"/>
      <c r="W154" s="61"/>
      <c r="X154" s="61"/>
      <c r="Y154" s="61"/>
      <c r="Z154" s="61"/>
      <c r="AA154" s="61"/>
      <c r="AB154" s="61"/>
      <c r="AC154" s="61"/>
      <c r="AD154" s="61"/>
      <c r="AE154" s="61"/>
      <c r="AF154" s="61"/>
      <c r="AG154" s="61"/>
      <c r="AH154" s="61"/>
      <c r="AI154" s="61"/>
      <c r="AJ154" s="61"/>
    </row>
    <row r="155" spans="1:93" ht="23.5" x14ac:dyDescent="0.25">
      <c r="A155" s="49"/>
      <c r="B155" s="49"/>
      <c r="C155" s="49"/>
      <c r="D155" s="49"/>
      <c r="E155" s="49"/>
      <c r="F155" s="49"/>
      <c r="G155" s="49"/>
      <c r="H155" s="49"/>
      <c r="I155" s="49"/>
      <c r="J155" s="49"/>
      <c r="K155" s="49"/>
      <c r="L155" s="49"/>
      <c r="M155" s="49"/>
      <c r="N155" s="49"/>
      <c r="O155" s="49"/>
      <c r="P155" s="49"/>
      <c r="Q155" s="61"/>
      <c r="R155" s="61"/>
      <c r="S155" s="61"/>
      <c r="T155" s="61"/>
      <c r="U155" s="61"/>
      <c r="V155" s="61"/>
      <c r="W155" s="61"/>
      <c r="X155" s="61"/>
      <c r="Y155" s="61"/>
      <c r="Z155" s="61"/>
      <c r="AA155" s="61"/>
      <c r="AB155" s="61"/>
      <c r="AC155" s="61"/>
      <c r="AD155" s="61"/>
      <c r="AE155" s="61"/>
      <c r="AF155" s="61"/>
      <c r="AG155" s="61"/>
      <c r="AH155" s="61"/>
      <c r="AI155" s="61"/>
      <c r="AJ155" s="61"/>
    </row>
    <row r="156" spans="1:93" ht="23.5" x14ac:dyDescent="0.25">
      <c r="A156" s="49"/>
      <c r="B156" s="49"/>
      <c r="C156" s="49"/>
      <c r="D156" s="49"/>
      <c r="E156" s="49"/>
      <c r="F156" s="49"/>
      <c r="G156" s="49"/>
      <c r="H156" s="49"/>
      <c r="I156" s="49"/>
      <c r="J156" s="49"/>
      <c r="K156" s="49"/>
      <c r="L156" s="49"/>
      <c r="M156" s="49"/>
      <c r="N156" s="49"/>
      <c r="O156" s="49"/>
      <c r="P156" s="49"/>
      <c r="Q156" s="61"/>
      <c r="R156" s="61"/>
      <c r="S156" s="61"/>
      <c r="T156" s="61"/>
      <c r="U156" s="61"/>
      <c r="V156" s="61"/>
      <c r="W156" s="61"/>
      <c r="X156" s="61"/>
      <c r="Y156" s="61"/>
      <c r="Z156" s="61"/>
      <c r="AA156" s="61"/>
      <c r="AB156" s="61"/>
      <c r="AC156" s="61"/>
      <c r="AD156" s="61"/>
      <c r="AE156" s="61"/>
      <c r="AF156" s="61"/>
      <c r="AG156" s="61"/>
      <c r="AH156" s="61"/>
      <c r="AI156" s="61"/>
      <c r="AJ156" s="61"/>
    </row>
    <row r="157" spans="1:93" ht="23.5" x14ac:dyDescent="0.25">
      <c r="A157" s="49"/>
      <c r="B157" s="49"/>
      <c r="C157" s="49"/>
      <c r="D157" s="49"/>
      <c r="E157" s="49"/>
      <c r="F157" s="49"/>
      <c r="G157" s="49"/>
      <c r="H157" s="49"/>
      <c r="I157" s="49"/>
      <c r="J157" s="49"/>
      <c r="K157" s="49"/>
      <c r="L157" s="49"/>
      <c r="M157" s="49"/>
      <c r="N157" s="49"/>
      <c r="O157" s="49"/>
      <c r="P157" s="49"/>
      <c r="Q157" s="61"/>
      <c r="R157" s="61"/>
      <c r="S157" s="61"/>
      <c r="T157" s="61"/>
      <c r="U157" s="61"/>
      <c r="V157" s="61"/>
      <c r="W157" s="61"/>
      <c r="X157" s="61"/>
      <c r="Y157" s="61"/>
      <c r="Z157" s="61"/>
      <c r="AA157" s="61"/>
      <c r="AB157" s="61"/>
      <c r="AC157" s="61"/>
      <c r="AD157" s="61"/>
      <c r="AE157" s="61"/>
      <c r="AF157" s="61"/>
      <c r="AG157" s="61"/>
      <c r="AH157" s="61"/>
      <c r="AI157" s="61"/>
      <c r="AJ157" s="61"/>
    </row>
    <row r="158" spans="1:93" ht="23.5" x14ac:dyDescent="0.25">
      <c r="A158" s="49"/>
      <c r="B158" s="49"/>
      <c r="C158" s="49"/>
      <c r="D158" s="49"/>
      <c r="E158" s="49"/>
      <c r="F158" s="49"/>
      <c r="G158" s="49"/>
      <c r="H158" s="49"/>
      <c r="I158" s="49"/>
      <c r="J158" s="49"/>
      <c r="K158" s="49"/>
      <c r="L158" s="49"/>
      <c r="M158" s="49"/>
      <c r="N158" s="49"/>
      <c r="O158" s="49"/>
      <c r="P158" s="49"/>
      <c r="Q158" s="61"/>
      <c r="R158" s="61"/>
      <c r="S158" s="61"/>
      <c r="T158" s="61"/>
      <c r="U158" s="61"/>
      <c r="V158" s="61"/>
      <c r="W158" s="61"/>
      <c r="X158" s="61"/>
      <c r="Y158" s="61"/>
      <c r="Z158" s="61"/>
      <c r="AA158" s="61"/>
      <c r="AB158" s="61"/>
      <c r="AC158" s="61"/>
      <c r="AD158" s="61"/>
      <c r="AE158" s="61"/>
      <c r="AF158" s="61"/>
      <c r="AG158" s="61"/>
      <c r="AH158" s="61"/>
      <c r="AI158" s="61"/>
      <c r="AJ158" s="61"/>
    </row>
    <row r="159" spans="1:93" ht="23.5" x14ac:dyDescent="0.25">
      <c r="A159" s="49"/>
      <c r="B159" s="49"/>
      <c r="C159" s="49"/>
      <c r="D159" s="49"/>
      <c r="E159" s="49"/>
      <c r="F159" s="49"/>
      <c r="G159" s="49"/>
      <c r="H159" s="49"/>
      <c r="I159" s="49"/>
      <c r="J159" s="49"/>
      <c r="K159" s="49"/>
      <c r="L159" s="49"/>
      <c r="M159" s="49"/>
      <c r="N159" s="49"/>
      <c r="O159" s="49"/>
      <c r="P159" s="49"/>
      <c r="Q159" s="61"/>
      <c r="R159" s="61"/>
      <c r="S159" s="61"/>
      <c r="T159" s="61"/>
      <c r="U159" s="61"/>
      <c r="V159" s="61"/>
      <c r="W159" s="61"/>
      <c r="X159" s="61"/>
      <c r="Y159" s="61"/>
      <c r="Z159" s="61"/>
      <c r="AA159" s="61"/>
      <c r="AB159" s="61"/>
      <c r="AC159" s="61"/>
      <c r="AD159" s="61"/>
      <c r="AE159" s="61"/>
      <c r="AF159" s="61"/>
      <c r="AG159" s="61"/>
      <c r="AH159" s="61"/>
      <c r="AI159" s="61"/>
      <c r="AJ159" s="61"/>
    </row>
    <row r="160" spans="1:93" ht="23.5" x14ac:dyDescent="0.25">
      <c r="A160" s="49"/>
      <c r="B160" s="49"/>
      <c r="C160" s="49"/>
      <c r="D160" s="49"/>
      <c r="E160" s="49"/>
      <c r="F160" s="49"/>
      <c r="G160" s="49"/>
      <c r="H160" s="49"/>
      <c r="I160" s="49"/>
      <c r="J160" s="49"/>
      <c r="K160" s="49"/>
      <c r="L160" s="49"/>
      <c r="M160" s="49"/>
      <c r="N160" s="49"/>
      <c r="O160" s="49"/>
      <c r="P160" s="49"/>
      <c r="Q160" s="61"/>
      <c r="R160" s="61"/>
      <c r="S160" s="61"/>
      <c r="T160" s="61"/>
      <c r="U160" s="61"/>
      <c r="V160" s="61"/>
      <c r="W160" s="61"/>
      <c r="X160" s="61"/>
      <c r="Y160" s="61"/>
      <c r="Z160" s="61"/>
      <c r="AA160" s="61"/>
      <c r="AB160" s="61"/>
      <c r="AC160" s="61"/>
      <c r="AD160" s="61"/>
      <c r="AE160" s="61"/>
      <c r="AF160" s="61"/>
      <c r="AG160" s="61"/>
      <c r="AH160" s="61"/>
      <c r="AI160" s="61"/>
      <c r="AJ160" s="61"/>
    </row>
    <row r="161" spans="1:36" ht="23.5" x14ac:dyDescent="0.25">
      <c r="A161" s="49"/>
      <c r="B161" s="49"/>
      <c r="C161" s="49"/>
      <c r="D161" s="49"/>
      <c r="E161" s="49"/>
      <c r="F161" s="49"/>
      <c r="G161" s="49"/>
      <c r="H161" s="49"/>
      <c r="I161" s="49"/>
      <c r="J161" s="49"/>
      <c r="K161" s="49"/>
      <c r="L161" s="49"/>
      <c r="M161" s="49"/>
      <c r="N161" s="49"/>
      <c r="O161" s="49"/>
      <c r="P161" s="49"/>
      <c r="Q161" s="61"/>
      <c r="R161" s="61"/>
      <c r="S161" s="61"/>
      <c r="T161" s="61"/>
      <c r="U161" s="61"/>
      <c r="V161" s="61"/>
      <c r="W161" s="61"/>
      <c r="X161" s="61"/>
      <c r="Y161" s="61"/>
      <c r="Z161" s="61"/>
      <c r="AA161" s="61"/>
      <c r="AB161" s="61"/>
      <c r="AC161" s="61"/>
      <c r="AD161" s="61"/>
      <c r="AE161" s="61"/>
      <c r="AF161" s="61"/>
      <c r="AG161" s="61"/>
      <c r="AH161" s="61"/>
      <c r="AI161" s="61"/>
      <c r="AJ161" s="61"/>
    </row>
    <row r="162" spans="1:36" ht="23.5" x14ac:dyDescent="0.25">
      <c r="A162" s="49"/>
      <c r="B162" s="49"/>
      <c r="C162" s="49"/>
      <c r="D162" s="49"/>
      <c r="E162" s="49"/>
      <c r="F162" s="49"/>
      <c r="G162" s="49"/>
      <c r="H162" s="49"/>
      <c r="I162" s="49"/>
      <c r="J162" s="49"/>
      <c r="K162" s="49"/>
      <c r="L162" s="49"/>
      <c r="M162" s="49"/>
      <c r="N162" s="49"/>
      <c r="O162" s="49"/>
      <c r="P162" s="49"/>
      <c r="Q162" s="61"/>
      <c r="R162" s="61"/>
      <c r="S162" s="61"/>
      <c r="T162" s="61"/>
      <c r="U162" s="61"/>
      <c r="V162" s="61"/>
      <c r="W162" s="61"/>
      <c r="X162" s="61"/>
      <c r="Y162" s="61"/>
      <c r="Z162" s="61"/>
      <c r="AA162" s="61"/>
      <c r="AB162" s="61"/>
      <c r="AC162" s="61"/>
      <c r="AD162" s="61"/>
      <c r="AE162" s="61"/>
      <c r="AF162" s="61"/>
      <c r="AG162" s="61"/>
      <c r="AH162" s="61"/>
      <c r="AI162" s="61"/>
      <c r="AJ162" s="61"/>
    </row>
    <row r="163" spans="1:36" ht="23.5" x14ac:dyDescent="0.25">
      <c r="A163" s="49"/>
      <c r="B163" s="49"/>
      <c r="C163" s="49"/>
      <c r="D163" s="49"/>
      <c r="E163" s="49"/>
      <c r="F163" s="49"/>
      <c r="G163" s="49"/>
      <c r="H163" s="49"/>
      <c r="I163" s="49"/>
      <c r="J163" s="49"/>
      <c r="K163" s="49"/>
      <c r="L163" s="49"/>
      <c r="M163" s="49"/>
      <c r="N163" s="49"/>
      <c r="O163" s="49"/>
      <c r="P163" s="49"/>
      <c r="Q163" s="61"/>
      <c r="R163" s="61"/>
      <c r="S163" s="61"/>
      <c r="T163" s="61"/>
      <c r="U163" s="61"/>
      <c r="V163" s="61"/>
      <c r="W163" s="61"/>
      <c r="X163" s="61"/>
      <c r="Y163" s="61"/>
      <c r="Z163" s="61"/>
      <c r="AA163" s="61"/>
      <c r="AB163" s="61"/>
      <c r="AC163" s="61"/>
      <c r="AD163" s="61"/>
      <c r="AE163" s="61"/>
      <c r="AF163" s="61"/>
      <c r="AG163" s="61"/>
      <c r="AH163" s="61"/>
      <c r="AI163" s="61"/>
      <c r="AJ163" s="61"/>
    </row>
    <row r="164" spans="1:36" ht="23.5" x14ac:dyDescent="0.25">
      <c r="A164" s="49"/>
      <c r="B164" s="49"/>
      <c r="C164" s="49"/>
      <c r="D164" s="49"/>
      <c r="E164" s="49"/>
      <c r="F164" s="49"/>
      <c r="G164" s="49"/>
      <c r="H164" s="49"/>
      <c r="I164" s="49"/>
      <c r="J164" s="49"/>
      <c r="K164" s="49"/>
      <c r="L164" s="49"/>
      <c r="M164" s="49"/>
      <c r="N164" s="49"/>
      <c r="O164" s="49"/>
      <c r="P164" s="49"/>
      <c r="Q164" s="49"/>
      <c r="R164" s="49"/>
      <c r="S164" s="61"/>
      <c r="T164" s="61"/>
      <c r="U164" s="61"/>
      <c r="V164" s="61"/>
      <c r="W164" s="61"/>
      <c r="X164" s="61"/>
      <c r="Y164" s="61"/>
      <c r="Z164" s="61"/>
      <c r="AA164" s="61"/>
      <c r="AB164" s="61"/>
      <c r="AC164" s="61"/>
      <c r="AD164" s="61"/>
      <c r="AE164" s="61"/>
      <c r="AF164" s="61"/>
      <c r="AG164" s="61"/>
      <c r="AH164" s="61"/>
      <c r="AI164" s="61"/>
      <c r="AJ164" s="61"/>
    </row>
    <row r="165" spans="1:36" ht="23.5" x14ac:dyDescent="0.25">
      <c r="A165" s="49"/>
      <c r="B165" s="49"/>
      <c r="C165" s="49"/>
      <c r="D165" s="49"/>
      <c r="E165" s="49"/>
      <c r="F165" s="49"/>
      <c r="G165" s="49"/>
      <c r="H165" s="49"/>
      <c r="I165" s="49"/>
      <c r="J165" s="49"/>
      <c r="K165" s="49"/>
      <c r="L165" s="49"/>
      <c r="M165" s="49"/>
      <c r="N165" s="49"/>
      <c r="O165" s="49"/>
      <c r="P165" s="49"/>
      <c r="Q165" s="49"/>
      <c r="R165" s="49"/>
      <c r="S165" s="61"/>
      <c r="T165" s="61"/>
      <c r="U165" s="61"/>
      <c r="V165" s="61"/>
      <c r="W165" s="61"/>
      <c r="X165" s="61"/>
      <c r="Y165" s="61"/>
      <c r="Z165" s="61"/>
      <c r="AA165" s="61"/>
      <c r="AB165" s="61"/>
      <c r="AC165" s="61"/>
      <c r="AD165" s="61"/>
      <c r="AE165" s="61"/>
      <c r="AF165" s="61"/>
      <c r="AG165" s="61"/>
      <c r="AH165" s="61"/>
      <c r="AI165" s="61"/>
      <c r="AJ165" s="61"/>
    </row>
    <row r="166" spans="1:36" ht="23.5" x14ac:dyDescent="0.25">
      <c r="A166" s="49"/>
      <c r="B166" s="49"/>
      <c r="C166" s="49"/>
      <c r="D166" s="49"/>
      <c r="E166" s="49"/>
      <c r="F166" s="49"/>
      <c r="G166" s="49"/>
      <c r="H166" s="49"/>
      <c r="I166" s="49"/>
      <c r="J166" s="49"/>
      <c r="K166" s="49"/>
      <c r="L166" s="49"/>
      <c r="M166" s="49"/>
      <c r="N166" s="49"/>
      <c r="O166" s="49"/>
      <c r="P166" s="49"/>
      <c r="Q166" s="49"/>
      <c r="R166" s="49"/>
      <c r="S166" s="61"/>
      <c r="T166" s="61"/>
      <c r="U166" s="61"/>
      <c r="V166" s="61"/>
      <c r="W166" s="61"/>
      <c r="X166" s="61"/>
      <c r="Y166" s="61"/>
      <c r="Z166" s="61"/>
      <c r="AA166" s="61"/>
      <c r="AB166" s="61"/>
      <c r="AC166" s="61"/>
      <c r="AD166" s="61"/>
      <c r="AE166" s="61"/>
      <c r="AF166" s="61"/>
      <c r="AG166" s="61"/>
      <c r="AH166" s="61"/>
      <c r="AI166" s="61"/>
      <c r="AJ166" s="61"/>
    </row>
    <row r="167" spans="1:36" ht="23.5" x14ac:dyDescent="0.25">
      <c r="A167" s="49"/>
      <c r="B167" s="49"/>
      <c r="C167" s="49"/>
      <c r="D167" s="49"/>
      <c r="E167" s="49"/>
      <c r="F167" s="49"/>
      <c r="G167" s="49"/>
      <c r="H167" s="49"/>
      <c r="I167" s="49"/>
      <c r="J167" s="49"/>
      <c r="K167" s="49"/>
      <c r="L167" s="49"/>
      <c r="M167" s="49"/>
      <c r="N167" s="49"/>
      <c r="O167" s="49"/>
      <c r="P167" s="49"/>
      <c r="Q167" s="49"/>
      <c r="R167" s="49"/>
      <c r="S167" s="61"/>
      <c r="T167" s="61"/>
      <c r="U167" s="61"/>
      <c r="V167" s="61"/>
      <c r="W167" s="61"/>
      <c r="X167" s="61"/>
      <c r="Y167" s="61"/>
      <c r="Z167" s="61"/>
      <c r="AA167" s="61"/>
      <c r="AB167" s="61"/>
      <c r="AC167" s="61"/>
      <c r="AD167" s="61"/>
      <c r="AE167" s="61"/>
      <c r="AF167" s="61"/>
      <c r="AG167" s="61"/>
      <c r="AH167" s="61"/>
      <c r="AI167" s="61"/>
      <c r="AJ167" s="61"/>
    </row>
    <row r="168" spans="1:36" ht="23.5" x14ac:dyDescent="0.25">
      <c r="A168" s="49"/>
      <c r="B168" s="49"/>
      <c r="C168" s="49"/>
      <c r="D168" s="49"/>
      <c r="E168" s="49"/>
      <c r="F168" s="49"/>
      <c r="G168" s="49"/>
      <c r="H168" s="49"/>
      <c r="I168" s="49"/>
      <c r="J168" s="49"/>
      <c r="K168" s="49"/>
      <c r="L168" s="49"/>
      <c r="M168" s="49"/>
      <c r="N168" s="49"/>
      <c r="O168" s="49"/>
      <c r="P168" s="49"/>
      <c r="Q168" s="49"/>
      <c r="R168" s="49"/>
      <c r="S168" s="61"/>
      <c r="T168" s="61"/>
      <c r="U168" s="61"/>
      <c r="V168" s="61"/>
      <c r="W168" s="61"/>
      <c r="X168" s="61"/>
      <c r="Y168" s="61"/>
      <c r="Z168" s="61"/>
      <c r="AA168" s="61"/>
      <c r="AB168" s="61"/>
      <c r="AC168" s="61"/>
      <c r="AD168" s="61"/>
      <c r="AE168" s="61"/>
      <c r="AF168" s="61"/>
      <c r="AG168" s="61"/>
      <c r="AH168" s="61"/>
      <c r="AI168" s="61"/>
      <c r="AJ168" s="61"/>
    </row>
    <row r="169" spans="1:36" ht="23.5" x14ac:dyDescent="0.25">
      <c r="A169" s="49"/>
      <c r="B169" s="49"/>
      <c r="C169" s="49"/>
      <c r="D169" s="49"/>
      <c r="E169" s="49"/>
      <c r="F169" s="49"/>
      <c r="G169" s="49"/>
      <c r="H169" s="49"/>
      <c r="I169" s="49"/>
      <c r="J169" s="49"/>
      <c r="K169" s="49"/>
      <c r="L169" s="49"/>
      <c r="M169" s="49"/>
      <c r="N169" s="49"/>
      <c r="O169" s="49"/>
      <c r="P169" s="49"/>
      <c r="Q169" s="49"/>
      <c r="R169" s="49"/>
      <c r="S169" s="61"/>
      <c r="T169" s="61"/>
      <c r="U169" s="61"/>
      <c r="V169" s="61"/>
      <c r="W169" s="61"/>
      <c r="X169" s="61"/>
      <c r="Y169" s="61"/>
      <c r="Z169" s="61"/>
      <c r="AA169" s="61"/>
      <c r="AB169" s="61"/>
      <c r="AC169" s="61"/>
      <c r="AD169" s="61"/>
      <c r="AE169" s="61"/>
      <c r="AF169" s="61"/>
      <c r="AG169" s="61"/>
      <c r="AH169" s="61"/>
      <c r="AI169" s="61"/>
      <c r="AJ169" s="61"/>
    </row>
    <row r="170" spans="1:36" ht="23.5" x14ac:dyDescent="0.25">
      <c r="A170" s="49"/>
      <c r="B170" s="49"/>
      <c r="C170" s="49"/>
      <c r="D170" s="49"/>
      <c r="E170" s="49"/>
      <c r="F170" s="49"/>
      <c r="G170" s="49"/>
      <c r="H170" s="49"/>
      <c r="I170" s="49"/>
      <c r="J170" s="49"/>
      <c r="K170" s="49"/>
      <c r="L170" s="49"/>
      <c r="M170" s="49"/>
      <c r="N170" s="49"/>
      <c r="O170" s="49"/>
      <c r="P170" s="49"/>
      <c r="Q170" s="49"/>
      <c r="R170" s="49"/>
      <c r="S170" s="61"/>
      <c r="T170" s="61"/>
      <c r="U170" s="61"/>
      <c r="V170" s="61"/>
      <c r="W170" s="61"/>
      <c r="X170" s="61"/>
      <c r="Y170" s="61"/>
      <c r="Z170" s="61"/>
      <c r="AA170" s="61"/>
      <c r="AB170" s="61"/>
      <c r="AC170" s="61"/>
      <c r="AD170" s="61"/>
      <c r="AE170" s="61"/>
      <c r="AF170" s="61"/>
      <c r="AG170" s="61"/>
      <c r="AH170" s="61"/>
      <c r="AI170" s="61"/>
      <c r="AJ170" s="61"/>
    </row>
    <row r="171" spans="1:36" ht="23.5" x14ac:dyDescent="0.25">
      <c r="A171" s="49"/>
      <c r="B171" s="49"/>
      <c r="C171" s="49"/>
      <c r="D171" s="49"/>
      <c r="E171" s="49"/>
      <c r="F171" s="49"/>
      <c r="G171" s="49"/>
      <c r="H171" s="49"/>
      <c r="I171" s="49"/>
      <c r="J171" s="49"/>
      <c r="K171" s="49"/>
      <c r="L171" s="49"/>
      <c r="M171" s="49"/>
      <c r="N171" s="49"/>
      <c r="O171" s="49"/>
      <c r="P171" s="49"/>
      <c r="Q171" s="49"/>
      <c r="R171" s="49"/>
      <c r="S171" s="61"/>
      <c r="T171" s="61"/>
      <c r="U171" s="61"/>
      <c r="V171" s="61"/>
      <c r="W171" s="61"/>
      <c r="X171" s="61"/>
      <c r="Y171" s="61"/>
      <c r="Z171" s="61"/>
      <c r="AA171" s="61"/>
      <c r="AB171" s="61"/>
      <c r="AC171" s="61"/>
      <c r="AD171" s="61"/>
      <c r="AE171" s="61"/>
      <c r="AF171" s="61"/>
      <c r="AG171" s="61"/>
      <c r="AH171" s="61"/>
      <c r="AI171" s="61"/>
      <c r="AJ171" s="61"/>
    </row>
    <row r="172" spans="1:36" ht="23.5" x14ac:dyDescent="0.25">
      <c r="A172" s="49"/>
      <c r="B172" s="49"/>
      <c r="C172" s="49"/>
      <c r="D172" s="49"/>
      <c r="E172" s="49"/>
      <c r="F172" s="49"/>
      <c r="G172" s="49"/>
      <c r="H172" s="49"/>
      <c r="I172" s="49"/>
      <c r="J172" s="49"/>
      <c r="K172" s="49"/>
      <c r="L172" s="49"/>
      <c r="M172" s="49"/>
      <c r="N172" s="49"/>
      <c r="O172" s="49"/>
      <c r="P172" s="49"/>
      <c r="Q172" s="49"/>
      <c r="R172" s="49"/>
      <c r="S172" s="61"/>
      <c r="T172" s="61"/>
      <c r="U172" s="61"/>
      <c r="V172" s="61"/>
      <c r="W172" s="61"/>
      <c r="X172" s="61"/>
      <c r="Y172" s="61"/>
      <c r="Z172" s="61"/>
      <c r="AA172" s="61"/>
      <c r="AB172" s="61"/>
      <c r="AC172" s="61"/>
      <c r="AD172" s="61"/>
      <c r="AE172" s="61"/>
      <c r="AF172" s="61"/>
      <c r="AG172" s="61"/>
      <c r="AH172" s="61"/>
      <c r="AI172" s="61"/>
      <c r="AJ172" s="61"/>
    </row>
    <row r="173" spans="1:36" ht="23.5" x14ac:dyDescent="0.25">
      <c r="A173" s="49"/>
      <c r="B173" s="49"/>
      <c r="C173" s="49"/>
      <c r="D173" s="49"/>
      <c r="E173" s="49"/>
      <c r="F173" s="49"/>
      <c r="G173" s="49"/>
      <c r="H173" s="49"/>
      <c r="I173" s="49"/>
      <c r="J173" s="49"/>
      <c r="K173" s="49"/>
      <c r="L173" s="49"/>
      <c r="M173" s="49"/>
      <c r="N173" s="49"/>
      <c r="O173" s="49"/>
      <c r="P173" s="49"/>
      <c r="Q173" s="49"/>
      <c r="R173" s="49"/>
      <c r="S173" s="61"/>
      <c r="T173" s="61"/>
      <c r="U173" s="61"/>
      <c r="V173" s="61"/>
      <c r="W173" s="61"/>
      <c r="X173" s="61"/>
      <c r="Y173" s="61"/>
      <c r="Z173" s="61"/>
      <c r="AA173" s="61"/>
      <c r="AB173" s="61"/>
      <c r="AC173" s="61"/>
      <c r="AD173" s="61"/>
      <c r="AE173" s="61"/>
      <c r="AF173" s="61"/>
      <c r="AG173" s="61"/>
      <c r="AH173" s="61"/>
      <c r="AI173" s="61"/>
      <c r="AJ173" s="61"/>
    </row>
    <row r="174" spans="1:36" ht="23.5" x14ac:dyDescent="0.25">
      <c r="A174" s="49"/>
      <c r="B174" s="49"/>
      <c r="C174" s="49"/>
      <c r="D174" s="49"/>
      <c r="E174" s="49"/>
      <c r="F174" s="49"/>
      <c r="G174" s="49"/>
      <c r="H174" s="49"/>
      <c r="I174" s="49"/>
      <c r="J174" s="49"/>
      <c r="K174" s="49"/>
      <c r="L174" s="49"/>
      <c r="M174" s="49"/>
      <c r="N174" s="49"/>
      <c r="O174" s="49"/>
      <c r="P174" s="49"/>
      <c r="Q174" s="49"/>
      <c r="R174" s="49"/>
      <c r="S174" s="61"/>
      <c r="T174" s="61"/>
      <c r="U174" s="61"/>
      <c r="V174" s="61"/>
      <c r="W174" s="61"/>
      <c r="X174" s="61"/>
      <c r="Y174" s="61"/>
      <c r="Z174" s="61"/>
      <c r="AA174" s="61"/>
      <c r="AB174" s="61"/>
      <c r="AC174" s="61"/>
      <c r="AD174" s="61"/>
      <c r="AE174" s="61"/>
      <c r="AF174" s="61"/>
      <c r="AG174" s="61"/>
      <c r="AH174" s="61"/>
      <c r="AI174" s="61"/>
      <c r="AJ174" s="61"/>
    </row>
    <row r="175" spans="1:36" ht="23.5" x14ac:dyDescent="0.25">
      <c r="A175" s="49"/>
      <c r="B175" s="49"/>
      <c r="C175" s="49"/>
      <c r="D175" s="49"/>
      <c r="E175" s="49"/>
      <c r="F175" s="49"/>
      <c r="G175" s="49"/>
      <c r="H175" s="49"/>
      <c r="I175" s="49"/>
      <c r="J175" s="49"/>
      <c r="K175" s="49"/>
      <c r="L175" s="49"/>
      <c r="M175" s="49"/>
      <c r="N175" s="49"/>
      <c r="O175" s="49"/>
      <c r="P175" s="49"/>
      <c r="Q175" s="49"/>
      <c r="R175" s="49"/>
      <c r="S175" s="61"/>
      <c r="T175" s="61"/>
      <c r="U175" s="61"/>
      <c r="V175" s="61"/>
      <c r="W175" s="61"/>
      <c r="X175" s="61"/>
      <c r="Y175" s="61"/>
      <c r="Z175" s="61"/>
      <c r="AA175" s="61"/>
      <c r="AB175" s="61"/>
      <c r="AC175" s="61"/>
      <c r="AD175" s="61"/>
      <c r="AE175" s="61"/>
      <c r="AF175" s="61"/>
      <c r="AG175" s="61"/>
      <c r="AH175" s="61"/>
      <c r="AI175" s="61"/>
      <c r="AJ175" s="61"/>
    </row>
    <row r="176" spans="1:36" ht="23.5" x14ac:dyDescent="0.25">
      <c r="A176" s="49"/>
      <c r="B176" s="49"/>
      <c r="C176" s="49"/>
      <c r="D176" s="49"/>
      <c r="E176" s="49"/>
      <c r="F176" s="49"/>
      <c r="G176" s="49"/>
      <c r="H176" s="49"/>
      <c r="I176" s="49"/>
      <c r="J176" s="49"/>
      <c r="K176" s="49"/>
      <c r="L176" s="49"/>
      <c r="M176" s="49"/>
      <c r="N176" s="49"/>
      <c r="O176" s="49"/>
      <c r="P176" s="49"/>
      <c r="Q176" s="49"/>
      <c r="R176" s="49"/>
      <c r="S176" s="61"/>
      <c r="T176" s="61"/>
      <c r="U176" s="61"/>
      <c r="V176" s="61"/>
      <c r="W176" s="61"/>
      <c r="X176" s="61"/>
      <c r="Y176" s="61"/>
      <c r="Z176" s="61"/>
      <c r="AA176" s="61"/>
      <c r="AB176" s="61"/>
      <c r="AC176" s="61"/>
      <c r="AD176" s="61"/>
      <c r="AE176" s="61"/>
      <c r="AF176" s="61"/>
      <c r="AG176" s="61"/>
      <c r="AH176" s="61"/>
      <c r="AI176" s="61"/>
      <c r="AJ176" s="61"/>
    </row>
    <row r="177" spans="1:36" ht="23.5" x14ac:dyDescent="0.25">
      <c r="A177" s="49"/>
      <c r="B177" s="49"/>
      <c r="C177" s="49"/>
      <c r="D177" s="49"/>
      <c r="E177" s="49"/>
      <c r="F177" s="49"/>
      <c r="G177" s="49"/>
      <c r="H177" s="49"/>
      <c r="I177" s="49"/>
      <c r="J177" s="49"/>
      <c r="K177" s="49"/>
      <c r="L177" s="49"/>
      <c r="M177" s="49"/>
      <c r="N177" s="49"/>
      <c r="O177" s="49"/>
      <c r="P177" s="49"/>
      <c r="Q177" s="49"/>
      <c r="R177" s="49"/>
      <c r="S177" s="61"/>
      <c r="T177" s="61"/>
      <c r="U177" s="61"/>
      <c r="V177" s="61"/>
      <c r="W177" s="61"/>
      <c r="X177" s="61"/>
      <c r="Y177" s="61"/>
      <c r="Z177" s="61"/>
      <c r="AA177" s="61"/>
      <c r="AB177" s="61"/>
      <c r="AC177" s="61"/>
      <c r="AD177" s="61"/>
      <c r="AE177" s="61"/>
      <c r="AF177" s="61"/>
      <c r="AG177" s="61"/>
      <c r="AH177" s="61"/>
      <c r="AI177" s="61"/>
      <c r="AJ177" s="61"/>
    </row>
    <row r="178" spans="1:36" ht="23.5" x14ac:dyDescent="0.25">
      <c r="A178" s="49"/>
      <c r="B178" s="49"/>
      <c r="C178" s="49"/>
      <c r="D178" s="49"/>
      <c r="E178" s="49"/>
      <c r="F178" s="49"/>
      <c r="G178" s="49"/>
      <c r="H178" s="49"/>
      <c r="I178" s="49"/>
      <c r="J178" s="49"/>
      <c r="K178" s="49"/>
      <c r="L178" s="49"/>
      <c r="M178" s="49"/>
      <c r="N178" s="49"/>
      <c r="O178" s="49"/>
      <c r="P178" s="49"/>
      <c r="Q178" s="49"/>
      <c r="R178" s="49"/>
      <c r="S178" s="61"/>
      <c r="T178" s="61"/>
      <c r="U178" s="61"/>
      <c r="V178" s="61"/>
      <c r="W178" s="61"/>
      <c r="X178" s="61"/>
      <c r="Y178" s="61"/>
      <c r="Z178" s="61"/>
      <c r="AA178" s="61"/>
      <c r="AB178" s="61"/>
      <c r="AC178" s="61"/>
      <c r="AD178" s="61"/>
      <c r="AE178" s="61"/>
      <c r="AF178" s="61"/>
      <c r="AG178" s="61"/>
      <c r="AH178" s="61"/>
      <c r="AI178" s="61"/>
      <c r="AJ178" s="61"/>
    </row>
    <row r="179" spans="1:36" ht="23.5" x14ac:dyDescent="0.25">
      <c r="A179" s="49"/>
      <c r="B179" s="49"/>
      <c r="C179" s="49"/>
      <c r="D179" s="49"/>
      <c r="E179" s="49"/>
      <c r="F179" s="49"/>
      <c r="G179" s="49"/>
      <c r="H179" s="49"/>
      <c r="I179" s="49"/>
      <c r="J179" s="49"/>
      <c r="K179" s="49"/>
      <c r="L179" s="49"/>
      <c r="M179" s="49"/>
      <c r="N179" s="49"/>
      <c r="O179" s="49"/>
      <c r="P179" s="49"/>
      <c r="Q179" s="49"/>
      <c r="R179" s="49"/>
      <c r="S179" s="61"/>
      <c r="T179" s="61"/>
      <c r="U179" s="61"/>
      <c r="V179" s="61"/>
      <c r="W179" s="61"/>
      <c r="X179" s="61"/>
      <c r="Y179" s="61"/>
      <c r="Z179" s="61"/>
      <c r="AA179" s="61"/>
      <c r="AB179" s="61"/>
      <c r="AC179" s="61"/>
      <c r="AD179" s="61"/>
      <c r="AE179" s="61"/>
      <c r="AF179" s="61"/>
      <c r="AG179" s="61"/>
      <c r="AH179" s="61"/>
      <c r="AI179" s="61"/>
      <c r="AJ179" s="61"/>
    </row>
    <row r="180" spans="1:36" ht="23.5" x14ac:dyDescent="0.25">
      <c r="A180" s="49"/>
      <c r="B180" s="49"/>
      <c r="C180" s="49"/>
      <c r="D180" s="49"/>
      <c r="E180" s="49"/>
      <c r="F180" s="49"/>
      <c r="G180" s="49"/>
      <c r="H180" s="49"/>
      <c r="I180" s="49"/>
      <c r="J180" s="49"/>
      <c r="K180" s="49"/>
      <c r="L180" s="49"/>
      <c r="M180" s="49"/>
      <c r="N180" s="49"/>
      <c r="O180" s="49"/>
      <c r="P180" s="49"/>
      <c r="Q180" s="49"/>
      <c r="R180" s="49"/>
      <c r="S180" s="61"/>
      <c r="T180" s="61"/>
      <c r="U180" s="61"/>
      <c r="V180" s="61"/>
      <c r="W180" s="61"/>
      <c r="X180" s="61"/>
      <c r="Y180" s="61"/>
      <c r="Z180" s="61"/>
      <c r="AA180" s="61"/>
      <c r="AB180" s="61"/>
      <c r="AC180" s="61"/>
      <c r="AD180" s="61"/>
      <c r="AE180" s="61"/>
      <c r="AF180" s="61"/>
      <c r="AG180" s="61"/>
      <c r="AH180" s="61"/>
      <c r="AI180" s="61"/>
      <c r="AJ180" s="61"/>
    </row>
    <row r="181" spans="1:36" ht="23.5" x14ac:dyDescent="0.25">
      <c r="A181" s="49"/>
      <c r="B181" s="49"/>
      <c r="C181" s="49"/>
      <c r="D181" s="49"/>
      <c r="E181" s="49"/>
      <c r="F181" s="49"/>
      <c r="G181" s="49"/>
      <c r="H181" s="49"/>
      <c r="I181" s="49"/>
      <c r="J181" s="49"/>
      <c r="K181" s="49"/>
      <c r="L181" s="49"/>
      <c r="M181" s="49"/>
      <c r="N181" s="49"/>
      <c r="O181" s="49"/>
      <c r="P181" s="49"/>
      <c r="Q181" s="49"/>
      <c r="R181" s="49"/>
      <c r="S181" s="61"/>
      <c r="T181" s="61"/>
      <c r="U181" s="61"/>
      <c r="V181" s="61"/>
      <c r="W181" s="61"/>
      <c r="X181" s="61"/>
      <c r="Y181" s="61"/>
      <c r="Z181" s="61"/>
      <c r="AA181" s="61"/>
      <c r="AB181" s="61"/>
      <c r="AC181" s="61"/>
      <c r="AD181" s="61"/>
      <c r="AE181" s="61"/>
      <c r="AF181" s="61"/>
      <c r="AG181" s="61"/>
      <c r="AH181" s="61"/>
      <c r="AI181" s="61"/>
      <c r="AJ181" s="61"/>
    </row>
    <row r="182" spans="1:36" ht="23.5" x14ac:dyDescent="0.25">
      <c r="A182" s="49"/>
      <c r="B182" s="49"/>
      <c r="C182" s="49"/>
      <c r="D182" s="49"/>
      <c r="E182" s="49"/>
      <c r="F182" s="49"/>
      <c r="G182" s="49"/>
      <c r="H182" s="49"/>
      <c r="I182" s="49"/>
      <c r="J182" s="49"/>
      <c r="K182" s="49"/>
      <c r="L182" s="49"/>
      <c r="M182" s="49"/>
      <c r="N182" s="49"/>
      <c r="O182" s="49"/>
      <c r="P182" s="49"/>
      <c r="Q182" s="49"/>
      <c r="R182" s="49"/>
      <c r="S182" s="61"/>
      <c r="T182" s="61"/>
      <c r="U182" s="61"/>
      <c r="V182" s="61"/>
      <c r="W182" s="61"/>
      <c r="X182" s="61"/>
      <c r="Y182" s="61"/>
      <c r="Z182" s="61"/>
      <c r="AA182" s="61"/>
      <c r="AB182" s="61"/>
      <c r="AC182" s="61"/>
      <c r="AD182" s="61"/>
      <c r="AE182" s="61"/>
      <c r="AF182" s="61"/>
      <c r="AG182" s="61"/>
      <c r="AH182" s="61"/>
      <c r="AI182" s="61"/>
      <c r="AJ182" s="61"/>
    </row>
    <row r="183" spans="1:36" ht="23.5" x14ac:dyDescent="0.25">
      <c r="A183" s="49"/>
      <c r="B183" s="49"/>
      <c r="C183" s="49"/>
      <c r="D183" s="49"/>
      <c r="E183" s="49"/>
      <c r="F183" s="49"/>
      <c r="G183" s="49"/>
      <c r="H183" s="49"/>
      <c r="I183" s="49"/>
      <c r="J183" s="49"/>
      <c r="K183" s="49"/>
      <c r="L183" s="49"/>
      <c r="M183" s="49"/>
      <c r="N183" s="49"/>
      <c r="O183" s="49"/>
      <c r="P183" s="49"/>
      <c r="Q183" s="49"/>
      <c r="R183" s="49"/>
      <c r="S183" s="61"/>
      <c r="T183" s="61"/>
      <c r="U183" s="61"/>
      <c r="V183" s="61"/>
      <c r="W183" s="61"/>
      <c r="X183" s="61"/>
      <c r="Y183" s="61"/>
      <c r="Z183" s="61"/>
      <c r="AA183" s="61"/>
      <c r="AB183" s="61"/>
      <c r="AC183" s="61"/>
      <c r="AD183" s="61"/>
      <c r="AE183" s="61"/>
      <c r="AF183" s="61"/>
      <c r="AG183" s="61"/>
      <c r="AH183" s="61"/>
      <c r="AI183" s="61"/>
      <c r="AJ183" s="61"/>
    </row>
    <row r="184" spans="1:36" ht="23.5" x14ac:dyDescent="0.25">
      <c r="A184" s="49"/>
      <c r="B184" s="49"/>
      <c r="C184" s="49"/>
      <c r="D184" s="49"/>
      <c r="E184" s="49"/>
      <c r="F184" s="49"/>
      <c r="G184" s="49"/>
      <c r="H184" s="49"/>
      <c r="I184" s="49"/>
      <c r="J184" s="49"/>
      <c r="K184" s="49"/>
      <c r="L184" s="49"/>
      <c r="M184" s="49"/>
      <c r="N184" s="49"/>
      <c r="O184" s="49"/>
      <c r="P184" s="49"/>
      <c r="Q184" s="49"/>
      <c r="R184" s="49"/>
      <c r="S184" s="61"/>
      <c r="T184" s="61"/>
      <c r="U184" s="61"/>
      <c r="V184" s="61"/>
      <c r="W184" s="61"/>
      <c r="X184" s="61"/>
      <c r="Y184" s="61"/>
      <c r="Z184" s="61"/>
      <c r="AA184" s="61"/>
      <c r="AB184" s="61"/>
      <c r="AC184" s="61"/>
      <c r="AD184" s="61"/>
      <c r="AE184" s="61"/>
      <c r="AF184" s="61"/>
      <c r="AG184" s="61"/>
      <c r="AH184" s="61"/>
      <c r="AI184" s="61"/>
      <c r="AJ184" s="61"/>
    </row>
    <row r="185" spans="1:36" ht="23.5" x14ac:dyDescent="0.25">
      <c r="A185" s="49"/>
      <c r="B185" s="49"/>
      <c r="C185" s="49"/>
      <c r="D185" s="49"/>
      <c r="E185" s="49"/>
      <c r="F185" s="49"/>
      <c r="G185" s="49"/>
      <c r="H185" s="49"/>
      <c r="I185" s="49"/>
      <c r="J185" s="49"/>
      <c r="K185" s="49"/>
      <c r="L185" s="49"/>
      <c r="M185" s="49"/>
      <c r="N185" s="49"/>
      <c r="O185" s="49"/>
      <c r="P185" s="49"/>
      <c r="Q185" s="49"/>
      <c r="R185" s="49"/>
      <c r="S185" s="61"/>
      <c r="T185" s="61"/>
      <c r="U185" s="61"/>
      <c r="V185" s="61"/>
      <c r="W185" s="61"/>
      <c r="X185" s="61"/>
      <c r="Y185" s="61"/>
      <c r="Z185" s="61"/>
      <c r="AA185" s="61"/>
      <c r="AB185" s="61"/>
      <c r="AC185" s="61"/>
      <c r="AD185" s="61"/>
      <c r="AE185" s="61"/>
      <c r="AF185" s="61"/>
      <c r="AG185" s="61"/>
      <c r="AH185" s="61"/>
      <c r="AI185" s="61"/>
      <c r="AJ185" s="61"/>
    </row>
    <row r="186" spans="1:36" ht="23.5" x14ac:dyDescent="0.25">
      <c r="A186" s="49"/>
      <c r="B186" s="49"/>
      <c r="C186" s="49"/>
      <c r="D186" s="49"/>
      <c r="E186" s="49"/>
      <c r="F186" s="49"/>
      <c r="G186" s="49"/>
      <c r="H186" s="49"/>
      <c r="I186" s="49"/>
      <c r="J186" s="49"/>
      <c r="K186" s="49"/>
      <c r="L186" s="49"/>
      <c r="M186" s="49"/>
      <c r="N186" s="49"/>
      <c r="O186" s="49"/>
      <c r="P186" s="49"/>
      <c r="Q186" s="49"/>
      <c r="R186" s="49"/>
      <c r="S186" s="61"/>
      <c r="T186" s="61"/>
      <c r="U186" s="61"/>
      <c r="V186" s="61"/>
      <c r="W186" s="61"/>
      <c r="X186" s="61"/>
      <c r="Y186" s="61"/>
      <c r="Z186" s="61"/>
      <c r="AA186" s="61"/>
      <c r="AB186" s="61"/>
      <c r="AC186" s="61"/>
      <c r="AD186" s="61"/>
      <c r="AE186" s="61"/>
      <c r="AF186" s="61"/>
      <c r="AG186" s="61"/>
      <c r="AH186" s="61"/>
      <c r="AI186" s="61"/>
      <c r="AJ186" s="61"/>
    </row>
    <row r="187" spans="1:36" ht="12.5" x14ac:dyDescent="0.25">
      <c r="A187" s="49"/>
      <c r="B187" s="49"/>
      <c r="C187" s="49"/>
      <c r="D187" s="49"/>
      <c r="E187" s="49"/>
      <c r="F187" s="49"/>
      <c r="G187" s="49"/>
      <c r="H187" s="49"/>
      <c r="I187" s="49"/>
      <c r="J187" s="49"/>
      <c r="K187" s="49"/>
      <c r="L187" s="49"/>
      <c r="M187" s="49"/>
      <c r="N187" s="49"/>
      <c r="O187" s="49"/>
      <c r="P187" s="49"/>
      <c r="Q187" s="49"/>
      <c r="R187" s="49"/>
      <c r="S187" s="49"/>
      <c r="T187" s="49"/>
    </row>
    <row r="188" spans="1:36" ht="12.5" x14ac:dyDescent="0.25">
      <c r="A188" s="49"/>
      <c r="B188" s="49"/>
      <c r="C188" s="49"/>
      <c r="D188" s="49"/>
      <c r="E188" s="49"/>
      <c r="F188" s="49"/>
      <c r="G188" s="49"/>
      <c r="H188" s="49"/>
      <c r="I188" s="49"/>
      <c r="J188" s="49"/>
      <c r="K188" s="49"/>
      <c r="L188" s="49"/>
      <c r="M188" s="49"/>
      <c r="N188" s="49"/>
      <c r="O188" s="49"/>
      <c r="P188" s="49"/>
      <c r="Q188" s="49"/>
      <c r="R188" s="49"/>
      <c r="S188" s="49"/>
      <c r="T188" s="49"/>
    </row>
    <row r="189" spans="1:36" ht="12.5" x14ac:dyDescent="0.25">
      <c r="A189" s="49"/>
      <c r="B189" s="49"/>
      <c r="C189" s="49"/>
      <c r="D189" s="49"/>
      <c r="E189" s="49"/>
      <c r="F189" s="49"/>
      <c r="G189" s="49"/>
      <c r="H189" s="49"/>
      <c r="I189" s="49"/>
      <c r="J189" s="49"/>
      <c r="K189" s="49"/>
      <c r="L189" s="49"/>
      <c r="M189" s="49"/>
      <c r="N189" s="49"/>
      <c r="O189" s="49"/>
      <c r="P189" s="49"/>
      <c r="Q189" s="49"/>
      <c r="R189" s="49"/>
      <c r="S189" s="49"/>
      <c r="T189" s="49"/>
    </row>
    <row r="190" spans="1:36" ht="12.5" x14ac:dyDescent="0.25">
      <c r="A190" s="49"/>
      <c r="B190" s="49"/>
      <c r="C190" s="49"/>
      <c r="D190" s="49"/>
      <c r="E190" s="49"/>
      <c r="F190" s="49"/>
      <c r="G190" s="49"/>
      <c r="H190" s="49"/>
      <c r="I190" s="49"/>
      <c r="J190" s="49"/>
      <c r="K190" s="49"/>
      <c r="L190" s="49"/>
      <c r="M190" s="49"/>
      <c r="N190" s="49"/>
      <c r="O190" s="49"/>
      <c r="P190" s="49"/>
      <c r="Q190" s="49"/>
      <c r="R190" s="49"/>
      <c r="S190" s="49"/>
      <c r="T190" s="49"/>
    </row>
    <row r="191" spans="1:36" ht="12.5" x14ac:dyDescent="0.25">
      <c r="A191" s="49"/>
      <c r="B191" s="49"/>
      <c r="C191" s="49"/>
      <c r="D191" s="49"/>
      <c r="E191" s="49"/>
      <c r="F191" s="49"/>
      <c r="G191" s="49"/>
      <c r="H191" s="49"/>
      <c r="I191" s="49"/>
      <c r="J191" s="49"/>
      <c r="K191" s="49"/>
      <c r="L191" s="49"/>
      <c r="M191" s="49"/>
      <c r="N191" s="49"/>
      <c r="O191" s="49"/>
      <c r="P191" s="49"/>
      <c r="Q191" s="49"/>
      <c r="R191" s="49"/>
      <c r="S191" s="49"/>
      <c r="T191" s="49"/>
    </row>
    <row r="192" spans="1:36" ht="12.5" x14ac:dyDescent="0.25">
      <c r="A192" s="49"/>
      <c r="B192" s="49"/>
      <c r="C192" s="49"/>
      <c r="D192" s="49"/>
      <c r="E192" s="49"/>
      <c r="F192" s="49"/>
      <c r="G192" s="49"/>
      <c r="H192" s="49"/>
      <c r="I192" s="49"/>
      <c r="J192" s="49"/>
      <c r="K192" s="49"/>
      <c r="L192" s="49"/>
      <c r="M192" s="49"/>
      <c r="N192" s="49"/>
      <c r="O192" s="49"/>
      <c r="P192" s="49"/>
      <c r="Q192" s="49"/>
      <c r="R192" s="49"/>
      <c r="S192" s="49"/>
      <c r="T192" s="49"/>
    </row>
    <row r="193" spans="1:20" ht="12.5" x14ac:dyDescent="0.25">
      <c r="A193" s="49"/>
      <c r="B193" s="49"/>
      <c r="C193" s="49"/>
      <c r="D193" s="49"/>
      <c r="E193" s="49"/>
      <c r="F193" s="49"/>
      <c r="G193" s="49"/>
      <c r="H193" s="49"/>
      <c r="I193" s="49"/>
      <c r="J193" s="49"/>
      <c r="K193" s="49"/>
      <c r="L193" s="49"/>
      <c r="M193" s="49"/>
      <c r="N193" s="49"/>
      <c r="O193" s="49"/>
      <c r="P193" s="49"/>
      <c r="Q193" s="49"/>
      <c r="R193" s="49"/>
      <c r="S193" s="49"/>
      <c r="T193" s="49"/>
    </row>
    <row r="194" spans="1:20" ht="12.5" x14ac:dyDescent="0.25">
      <c r="A194" s="49"/>
      <c r="B194" s="49"/>
      <c r="C194" s="49"/>
      <c r="D194" s="49"/>
      <c r="E194" s="49"/>
      <c r="F194" s="49"/>
      <c r="G194" s="49"/>
      <c r="H194" s="49"/>
      <c r="I194" s="49"/>
      <c r="J194" s="49"/>
      <c r="K194" s="49"/>
      <c r="L194" s="49"/>
      <c r="M194" s="49"/>
      <c r="N194" s="49"/>
      <c r="O194" s="49"/>
      <c r="P194" s="49"/>
      <c r="Q194" s="49"/>
      <c r="R194" s="49"/>
      <c r="S194" s="49"/>
      <c r="T194" s="49"/>
    </row>
    <row r="195" spans="1:20" ht="12.5" x14ac:dyDescent="0.25">
      <c r="A195" s="49"/>
      <c r="B195" s="49"/>
      <c r="C195" s="49"/>
      <c r="D195" s="49"/>
      <c r="E195" s="49"/>
      <c r="F195" s="49"/>
      <c r="G195" s="49"/>
      <c r="H195" s="49"/>
      <c r="I195" s="49"/>
      <c r="J195" s="49"/>
      <c r="K195" s="49"/>
      <c r="L195" s="49"/>
      <c r="M195" s="49"/>
      <c r="N195" s="49"/>
      <c r="O195" s="49"/>
      <c r="P195" s="49"/>
      <c r="Q195" s="49"/>
      <c r="R195" s="49"/>
      <c r="S195" s="49"/>
      <c r="T195" s="49"/>
    </row>
    <row r="196" spans="1:20" ht="12.5" x14ac:dyDescent="0.25">
      <c r="A196" s="49"/>
      <c r="B196" s="49"/>
      <c r="C196" s="49"/>
      <c r="D196" s="49"/>
      <c r="E196" s="49"/>
      <c r="F196" s="49"/>
      <c r="G196" s="49"/>
      <c r="H196" s="49"/>
      <c r="I196" s="49"/>
      <c r="J196" s="49"/>
      <c r="K196" s="49"/>
      <c r="L196" s="49"/>
      <c r="M196" s="49"/>
      <c r="N196" s="49"/>
      <c r="O196" s="49"/>
      <c r="P196" s="49"/>
      <c r="Q196" s="49"/>
      <c r="R196" s="49"/>
      <c r="S196" s="49"/>
      <c r="T196" s="49"/>
    </row>
    <row r="197" spans="1:20" ht="12.5" x14ac:dyDescent="0.25">
      <c r="A197" s="49"/>
      <c r="B197" s="49"/>
      <c r="C197" s="49"/>
      <c r="D197" s="49"/>
      <c r="E197" s="49"/>
      <c r="F197" s="49"/>
      <c r="G197" s="49"/>
      <c r="H197" s="49"/>
      <c r="I197" s="49"/>
      <c r="J197" s="49"/>
      <c r="K197" s="49"/>
      <c r="L197" s="49"/>
      <c r="M197" s="49"/>
      <c r="N197" s="49"/>
      <c r="O197" s="49"/>
      <c r="P197" s="49"/>
      <c r="Q197" s="49"/>
      <c r="R197" s="49"/>
      <c r="S197" s="49"/>
      <c r="T197" s="49"/>
    </row>
    <row r="198" spans="1:20" ht="12.5" x14ac:dyDescent="0.25">
      <c r="A198" s="49"/>
      <c r="B198" s="49"/>
      <c r="C198" s="49"/>
      <c r="D198" s="49"/>
      <c r="E198" s="49"/>
      <c r="F198" s="49"/>
      <c r="G198" s="49"/>
      <c r="H198" s="49"/>
      <c r="I198" s="49"/>
      <c r="J198" s="49"/>
      <c r="K198" s="49"/>
      <c r="L198" s="49"/>
      <c r="M198" s="49"/>
      <c r="N198" s="49"/>
      <c r="O198" s="49"/>
      <c r="P198" s="49"/>
      <c r="Q198" s="49"/>
      <c r="R198" s="49"/>
      <c r="S198" s="49"/>
      <c r="T198" s="49"/>
    </row>
    <row r="199" spans="1:20" ht="12.5" x14ac:dyDescent="0.25">
      <c r="A199" s="49"/>
      <c r="B199" s="49"/>
      <c r="C199" s="49"/>
      <c r="D199" s="49"/>
      <c r="E199" s="49"/>
      <c r="F199" s="49"/>
      <c r="G199" s="49"/>
      <c r="H199" s="49"/>
      <c r="I199" s="49"/>
      <c r="J199" s="49"/>
      <c r="K199" s="49"/>
      <c r="L199" s="49"/>
      <c r="M199" s="49"/>
      <c r="N199" s="49"/>
      <c r="O199" s="49"/>
      <c r="P199" s="49"/>
      <c r="Q199" s="49"/>
      <c r="R199" s="49"/>
      <c r="S199" s="49"/>
      <c r="T199" s="49"/>
    </row>
    <row r="200" spans="1:20" ht="12.5" x14ac:dyDescent="0.25">
      <c r="A200" s="49"/>
      <c r="B200" s="49"/>
      <c r="C200" s="49"/>
      <c r="D200" s="49"/>
      <c r="E200" s="49"/>
      <c r="F200" s="49"/>
      <c r="G200" s="49"/>
      <c r="H200" s="49"/>
      <c r="I200" s="49"/>
      <c r="J200" s="49"/>
      <c r="K200" s="49"/>
      <c r="L200" s="49"/>
      <c r="M200" s="49"/>
      <c r="N200" s="49"/>
      <c r="O200" s="49"/>
      <c r="P200" s="49"/>
      <c r="Q200" s="49"/>
      <c r="R200" s="49"/>
      <c r="S200" s="49"/>
      <c r="T200" s="49"/>
    </row>
    <row r="201" spans="1:20" ht="12.5" x14ac:dyDescent="0.25">
      <c r="A201" s="49"/>
      <c r="B201" s="49"/>
      <c r="C201" s="49"/>
      <c r="D201" s="49"/>
      <c r="E201" s="49"/>
      <c r="F201" s="49"/>
      <c r="G201" s="49"/>
      <c r="H201" s="49"/>
      <c r="I201" s="49"/>
      <c r="J201" s="49"/>
      <c r="K201" s="49"/>
      <c r="L201" s="49"/>
      <c r="M201" s="49"/>
      <c r="N201" s="49"/>
      <c r="O201" s="49"/>
      <c r="P201" s="49"/>
      <c r="Q201" s="49"/>
      <c r="R201" s="49"/>
      <c r="S201" s="49"/>
      <c r="T201" s="49"/>
    </row>
    <row r="202" spans="1:20" ht="12.5" x14ac:dyDescent="0.25">
      <c r="A202" s="49"/>
      <c r="B202" s="49"/>
      <c r="C202" s="49"/>
      <c r="D202" s="49"/>
      <c r="E202" s="49"/>
      <c r="F202" s="49"/>
      <c r="G202" s="49"/>
      <c r="H202" s="49"/>
      <c r="I202" s="49"/>
      <c r="J202" s="49"/>
      <c r="K202" s="49"/>
      <c r="L202" s="49"/>
      <c r="M202" s="49"/>
      <c r="N202" s="49"/>
      <c r="O202" s="49"/>
      <c r="P202" s="49"/>
      <c r="Q202" s="49"/>
      <c r="R202" s="49"/>
      <c r="S202" s="49"/>
      <c r="T202" s="49"/>
    </row>
    <row r="203" spans="1:20" ht="12.5" x14ac:dyDescent="0.25">
      <c r="A203" s="49"/>
      <c r="B203" s="49"/>
      <c r="C203" s="49"/>
      <c r="D203" s="49"/>
      <c r="E203" s="49"/>
      <c r="F203" s="49"/>
      <c r="G203" s="49"/>
      <c r="H203" s="49"/>
      <c r="I203" s="49"/>
      <c r="J203" s="49"/>
      <c r="K203" s="49"/>
      <c r="L203" s="49"/>
      <c r="M203" s="49"/>
      <c r="N203" s="49"/>
      <c r="O203" s="49"/>
      <c r="P203" s="49"/>
      <c r="Q203" s="49"/>
      <c r="R203" s="49"/>
      <c r="S203" s="49"/>
      <c r="T203" s="49"/>
    </row>
    <row r="204" spans="1:20" ht="12.5" x14ac:dyDescent="0.25">
      <c r="A204" s="49"/>
      <c r="B204" s="49"/>
      <c r="C204" s="49"/>
      <c r="D204" s="49"/>
      <c r="E204" s="49"/>
      <c r="F204" s="49"/>
      <c r="G204" s="49"/>
      <c r="H204" s="49"/>
      <c r="I204" s="49"/>
      <c r="J204" s="49"/>
      <c r="K204" s="49"/>
      <c r="L204" s="49"/>
      <c r="M204" s="49"/>
      <c r="N204" s="49"/>
      <c r="O204" s="49"/>
      <c r="P204" s="49"/>
      <c r="Q204" s="49"/>
      <c r="R204" s="49"/>
      <c r="S204" s="49"/>
      <c r="T204" s="49"/>
    </row>
    <row r="205" spans="1:20" x14ac:dyDescent="0.35">
      <c r="A205" s="91"/>
      <c r="B205" s="92"/>
      <c r="E205" s="93"/>
      <c r="M205" s="49"/>
      <c r="N205" s="49"/>
      <c r="O205" s="49"/>
      <c r="P205" s="49"/>
      <c r="Q205" s="49"/>
      <c r="R205" s="49"/>
      <c r="S205" s="49"/>
      <c r="T205" s="49"/>
    </row>
    <row r="206" spans="1:20" x14ac:dyDescent="0.35">
      <c r="A206" s="91"/>
      <c r="B206" s="92"/>
      <c r="E206" s="93"/>
      <c r="M206" s="49"/>
      <c r="N206" s="49"/>
      <c r="O206" s="49"/>
      <c r="P206" s="49"/>
      <c r="Q206" s="49"/>
      <c r="R206" s="49"/>
      <c r="S206" s="49"/>
      <c r="T206" s="49"/>
    </row>
    <row r="207" spans="1:20" x14ac:dyDescent="0.35">
      <c r="A207" s="91"/>
      <c r="B207" s="92"/>
      <c r="E207" s="93"/>
      <c r="M207" s="49"/>
      <c r="N207" s="49"/>
      <c r="O207" s="49"/>
      <c r="P207" s="49"/>
      <c r="Q207" s="49"/>
      <c r="R207" s="49"/>
      <c r="S207" s="49"/>
      <c r="T207" s="49"/>
    </row>
    <row r="208" spans="1:20" x14ac:dyDescent="0.35">
      <c r="A208" s="91"/>
      <c r="B208" s="92"/>
      <c r="E208" s="93"/>
      <c r="M208" s="49"/>
      <c r="N208" s="49"/>
      <c r="O208" s="49"/>
      <c r="P208" s="49"/>
      <c r="Q208" s="49"/>
      <c r="R208" s="49"/>
      <c r="S208" s="49"/>
      <c r="T208" s="49"/>
    </row>
    <row r="209" spans="1:20" x14ac:dyDescent="0.35">
      <c r="A209" s="91"/>
      <c r="B209" s="92"/>
      <c r="E209" s="93"/>
      <c r="M209" s="49"/>
      <c r="N209" s="49"/>
      <c r="O209" s="49"/>
      <c r="P209" s="49"/>
      <c r="Q209" s="49"/>
      <c r="R209" s="49"/>
      <c r="S209" s="49"/>
      <c r="T209" s="49"/>
    </row>
    <row r="210" spans="1:20" x14ac:dyDescent="0.35">
      <c r="A210" s="91"/>
      <c r="B210" s="92"/>
      <c r="E210" s="93"/>
      <c r="M210" s="49"/>
      <c r="N210" s="49"/>
      <c r="O210" s="49"/>
      <c r="P210" s="49"/>
      <c r="Q210" s="49"/>
      <c r="R210" s="49"/>
      <c r="S210" s="49"/>
      <c r="T210" s="49"/>
    </row>
    <row r="211" spans="1:20" x14ac:dyDescent="0.35">
      <c r="A211" s="91"/>
      <c r="B211" s="92"/>
      <c r="E211" s="93"/>
      <c r="M211" s="49"/>
      <c r="N211" s="49"/>
      <c r="O211" s="49"/>
      <c r="P211" s="49"/>
      <c r="Q211" s="49"/>
      <c r="R211" s="49"/>
      <c r="S211" s="49"/>
      <c r="T211" s="49"/>
    </row>
    <row r="212" spans="1:20" x14ac:dyDescent="0.35">
      <c r="A212" s="91"/>
      <c r="B212" s="92"/>
      <c r="E212" s="93"/>
      <c r="M212" s="49"/>
      <c r="N212" s="49"/>
      <c r="O212" s="49"/>
      <c r="P212" s="49"/>
      <c r="Q212" s="49"/>
      <c r="R212" s="49"/>
      <c r="S212" s="49"/>
      <c r="T212" s="49"/>
    </row>
    <row r="213" spans="1:20" x14ac:dyDescent="0.35">
      <c r="A213" s="91"/>
      <c r="B213" s="92"/>
      <c r="E213" s="93"/>
      <c r="M213" s="49"/>
      <c r="N213" s="49"/>
      <c r="O213" s="49"/>
      <c r="P213" s="49"/>
      <c r="Q213" s="49"/>
      <c r="R213" s="49"/>
      <c r="S213" s="49"/>
      <c r="T213" s="49"/>
    </row>
    <row r="214" spans="1:20" x14ac:dyDescent="0.35">
      <c r="A214" s="91"/>
      <c r="B214" s="92"/>
      <c r="E214" s="93"/>
      <c r="M214" s="49"/>
      <c r="N214" s="49"/>
      <c r="O214" s="49"/>
      <c r="P214" s="49"/>
      <c r="Q214" s="49"/>
      <c r="R214" s="49"/>
      <c r="S214" s="49"/>
      <c r="T214" s="49"/>
    </row>
    <row r="215" spans="1:20" x14ac:dyDescent="0.35">
      <c r="A215" s="91"/>
      <c r="B215" s="92"/>
      <c r="E215" s="93"/>
      <c r="M215" s="49"/>
      <c r="N215" s="49"/>
      <c r="O215" s="49"/>
      <c r="P215" s="49"/>
      <c r="Q215" s="49"/>
      <c r="R215" s="49"/>
      <c r="S215" s="49"/>
      <c r="T215" s="49"/>
    </row>
    <row r="216" spans="1:20" x14ac:dyDescent="0.35">
      <c r="A216" s="91"/>
      <c r="B216" s="92"/>
      <c r="E216" s="93"/>
      <c r="M216" s="49"/>
      <c r="N216" s="49"/>
      <c r="O216" s="49"/>
      <c r="P216" s="49"/>
      <c r="Q216" s="49"/>
      <c r="R216" s="49"/>
      <c r="S216" s="49"/>
      <c r="T216" s="49"/>
    </row>
    <row r="217" spans="1:20" x14ac:dyDescent="0.35">
      <c r="A217" s="91"/>
      <c r="B217" s="92"/>
      <c r="E217" s="93"/>
      <c r="M217" s="49"/>
      <c r="N217" s="49"/>
      <c r="O217" s="49"/>
      <c r="P217" s="49"/>
      <c r="Q217" s="49"/>
      <c r="R217" s="49"/>
      <c r="S217" s="49"/>
      <c r="T217" s="49"/>
    </row>
    <row r="218" spans="1:20" x14ac:dyDescent="0.35">
      <c r="A218" s="91"/>
      <c r="B218" s="92"/>
      <c r="E218" s="93"/>
    </row>
    <row r="219" spans="1:20" x14ac:dyDescent="0.35">
      <c r="A219" s="91"/>
      <c r="B219" s="92"/>
      <c r="E219" s="93"/>
    </row>
    <row r="220" spans="1:20" x14ac:dyDescent="0.35">
      <c r="A220" s="91"/>
      <c r="B220" s="92"/>
      <c r="E220" s="93"/>
    </row>
    <row r="221" spans="1:20" x14ac:dyDescent="0.35">
      <c r="A221" s="91"/>
      <c r="B221" s="92"/>
      <c r="E221" s="93"/>
    </row>
    <row r="222" spans="1:20" x14ac:dyDescent="0.35">
      <c r="A222" s="91"/>
      <c r="B222" s="92"/>
      <c r="E222" s="93"/>
    </row>
    <row r="223" spans="1:20" x14ac:dyDescent="0.35">
      <c r="A223" s="91"/>
      <c r="B223" s="92"/>
      <c r="E223" s="93"/>
    </row>
    <row r="224" spans="1:20" x14ac:dyDescent="0.35">
      <c r="A224" s="91"/>
      <c r="B224" s="92"/>
      <c r="E224" s="93"/>
    </row>
    <row r="225" spans="1:5" x14ac:dyDescent="0.35">
      <c r="A225" s="91"/>
      <c r="B225" s="92"/>
      <c r="E225" s="93"/>
    </row>
    <row r="226" spans="1:5" x14ac:dyDescent="0.35">
      <c r="A226" s="91"/>
      <c r="B226" s="92"/>
      <c r="E226" s="93"/>
    </row>
    <row r="227" spans="1:5" x14ac:dyDescent="0.35">
      <c r="A227" s="91"/>
      <c r="B227" s="92"/>
      <c r="E227" s="93"/>
    </row>
    <row r="228" spans="1:5" x14ac:dyDescent="0.35">
      <c r="A228" s="91"/>
      <c r="B228" s="92"/>
      <c r="E228" s="93"/>
    </row>
    <row r="229" spans="1:5" x14ac:dyDescent="0.35">
      <c r="A229" s="91"/>
      <c r="B229" s="92"/>
      <c r="E229" s="93"/>
    </row>
    <row r="230" spans="1:5" x14ac:dyDescent="0.35">
      <c r="A230" s="91"/>
      <c r="B230" s="92"/>
      <c r="E230" s="93"/>
    </row>
    <row r="231" spans="1:5" x14ac:dyDescent="0.35">
      <c r="A231" s="91"/>
      <c r="B231" s="92"/>
      <c r="E231" s="93"/>
    </row>
    <row r="232" spans="1:5" x14ac:dyDescent="0.35">
      <c r="A232" s="91"/>
      <c r="B232" s="92"/>
      <c r="E232" s="93"/>
    </row>
    <row r="233" spans="1:5" x14ac:dyDescent="0.35">
      <c r="A233" s="91"/>
      <c r="B233" s="92"/>
      <c r="E233" s="93"/>
    </row>
    <row r="234" spans="1:5" x14ac:dyDescent="0.35">
      <c r="A234" s="91"/>
      <c r="B234" s="92"/>
      <c r="E234" s="93"/>
    </row>
    <row r="235" spans="1:5" x14ac:dyDescent="0.35">
      <c r="A235" s="91"/>
      <c r="B235" s="92"/>
      <c r="E235" s="93"/>
    </row>
    <row r="236" spans="1:5" x14ac:dyDescent="0.35">
      <c r="A236" s="91"/>
      <c r="B236" s="92"/>
      <c r="E236" s="93"/>
    </row>
    <row r="237" spans="1:5" x14ac:dyDescent="0.35">
      <c r="A237" s="91"/>
      <c r="B237" s="92"/>
      <c r="E237" s="93"/>
    </row>
    <row r="238" spans="1:5" x14ac:dyDescent="0.35">
      <c r="A238" s="91"/>
      <c r="B238" s="92"/>
      <c r="E238" s="93"/>
    </row>
    <row r="239" spans="1:5" x14ac:dyDescent="0.35">
      <c r="A239" s="91"/>
      <c r="B239" s="92"/>
      <c r="E239" s="93"/>
    </row>
    <row r="240" spans="1:5" x14ac:dyDescent="0.35">
      <c r="A240" s="91"/>
      <c r="B240" s="92"/>
      <c r="E240" s="93"/>
    </row>
    <row r="241" spans="1:5" x14ac:dyDescent="0.35">
      <c r="A241" s="91"/>
      <c r="B241" s="92"/>
      <c r="E241" s="93"/>
    </row>
    <row r="242" spans="1:5" x14ac:dyDescent="0.35">
      <c r="A242" s="91"/>
      <c r="B242" s="92"/>
      <c r="E242" s="93"/>
    </row>
    <row r="243" spans="1:5" x14ac:dyDescent="0.35">
      <c r="A243" s="91"/>
      <c r="B243" s="92"/>
      <c r="E243" s="93"/>
    </row>
    <row r="244" spans="1:5" x14ac:dyDescent="0.35">
      <c r="A244" s="91"/>
      <c r="B244" s="92"/>
      <c r="E244" s="93"/>
    </row>
    <row r="245" spans="1:5" x14ac:dyDescent="0.35">
      <c r="A245" s="91"/>
      <c r="B245" s="92"/>
      <c r="E245" s="93"/>
    </row>
    <row r="246" spans="1:5" x14ac:dyDescent="0.35">
      <c r="A246" s="91"/>
      <c r="B246" s="92"/>
      <c r="E246" s="93"/>
    </row>
    <row r="247" spans="1:5" x14ac:dyDescent="0.35">
      <c r="A247" s="91"/>
      <c r="B247" s="92"/>
      <c r="E247" s="93"/>
    </row>
    <row r="248" spans="1:5" x14ac:dyDescent="0.35">
      <c r="A248" s="91"/>
      <c r="B248" s="92"/>
      <c r="E248" s="93"/>
    </row>
    <row r="249" spans="1:5" x14ac:dyDescent="0.35">
      <c r="A249" s="91"/>
      <c r="B249" s="92"/>
      <c r="E249" s="93"/>
    </row>
    <row r="250" spans="1:5" x14ac:dyDescent="0.35">
      <c r="A250" s="91"/>
      <c r="B250" s="92"/>
      <c r="E250" s="93"/>
    </row>
    <row r="251" spans="1:5" x14ac:dyDescent="0.35">
      <c r="A251" s="91"/>
      <c r="B251" s="92"/>
      <c r="E251" s="93"/>
    </row>
    <row r="252" spans="1:5" x14ac:dyDescent="0.35">
      <c r="A252" s="91"/>
      <c r="B252" s="92"/>
      <c r="E252" s="93"/>
    </row>
    <row r="253" spans="1:5" x14ac:dyDescent="0.35">
      <c r="A253" s="91"/>
      <c r="B253" s="92"/>
      <c r="E253" s="93"/>
    </row>
    <row r="254" spans="1:5" x14ac:dyDescent="0.35">
      <c r="A254" s="91"/>
      <c r="B254" s="92"/>
      <c r="E254" s="93"/>
    </row>
    <row r="255" spans="1:5" x14ac:dyDescent="0.35">
      <c r="A255" s="91"/>
      <c r="B255" s="92"/>
      <c r="E255" s="93"/>
    </row>
    <row r="256" spans="1:5" x14ac:dyDescent="0.35">
      <c r="A256" s="91"/>
      <c r="B256" s="92"/>
      <c r="E256" s="93"/>
    </row>
    <row r="257" spans="1:5" x14ac:dyDescent="0.35">
      <c r="A257" s="91"/>
      <c r="B257" s="92"/>
      <c r="E257" s="93"/>
    </row>
    <row r="258" spans="1:5" x14ac:dyDescent="0.35">
      <c r="A258" s="91"/>
      <c r="B258" s="92"/>
      <c r="E258" s="93"/>
    </row>
    <row r="259" spans="1:5" x14ac:dyDescent="0.35">
      <c r="A259" s="91"/>
      <c r="B259" s="92"/>
      <c r="E259" s="93"/>
    </row>
    <row r="260" spans="1:5" x14ac:dyDescent="0.35">
      <c r="A260" s="91"/>
      <c r="B260" s="92"/>
      <c r="E260" s="93"/>
    </row>
    <row r="261" spans="1:5" x14ac:dyDescent="0.35">
      <c r="A261" s="91"/>
      <c r="B261" s="92"/>
      <c r="E261" s="93"/>
    </row>
    <row r="262" spans="1:5" x14ac:dyDescent="0.35">
      <c r="A262" s="91"/>
      <c r="B262" s="92"/>
      <c r="E262" s="93"/>
    </row>
    <row r="263" spans="1:5" x14ac:dyDescent="0.35">
      <c r="A263" s="91"/>
      <c r="B263" s="92"/>
      <c r="E263" s="93"/>
    </row>
    <row r="264" spans="1:5" x14ac:dyDescent="0.35">
      <c r="A264" s="91"/>
      <c r="B264" s="92"/>
      <c r="E264" s="93"/>
    </row>
    <row r="265" spans="1:5" x14ac:dyDescent="0.35">
      <c r="A265" s="91"/>
      <c r="B265" s="92"/>
      <c r="E265" s="93"/>
    </row>
    <row r="266" spans="1:5" x14ac:dyDescent="0.35">
      <c r="A266" s="91"/>
      <c r="B266" s="92"/>
      <c r="E266" s="93"/>
    </row>
    <row r="267" spans="1:5" x14ac:dyDescent="0.35">
      <c r="A267" s="91"/>
      <c r="B267" s="92"/>
      <c r="E267" s="93"/>
    </row>
    <row r="268" spans="1:5" x14ac:dyDescent="0.35">
      <c r="A268" s="91"/>
      <c r="B268" s="92"/>
      <c r="E268" s="93"/>
    </row>
    <row r="269" spans="1:5" x14ac:dyDescent="0.35">
      <c r="A269" s="91"/>
      <c r="B269" s="92"/>
      <c r="E269" s="93"/>
    </row>
    <row r="270" spans="1:5" x14ac:dyDescent="0.35">
      <c r="A270" s="91"/>
      <c r="B270" s="92"/>
      <c r="E270" s="93"/>
    </row>
    <row r="271" spans="1:5" x14ac:dyDescent="0.35">
      <c r="A271" s="91"/>
      <c r="B271" s="92"/>
      <c r="E271" s="93"/>
    </row>
    <row r="272" spans="1:5" x14ac:dyDescent="0.35">
      <c r="A272" s="91"/>
      <c r="B272" s="92"/>
      <c r="E272" s="93"/>
    </row>
    <row r="273" spans="1:5" x14ac:dyDescent="0.35">
      <c r="A273" s="91"/>
      <c r="B273" s="92"/>
      <c r="E273" s="93"/>
    </row>
    <row r="274" spans="1:5" x14ac:dyDescent="0.35">
      <c r="A274" s="91"/>
      <c r="B274" s="92"/>
      <c r="E274" s="93"/>
    </row>
    <row r="275" spans="1:5" x14ac:dyDescent="0.35">
      <c r="A275" s="91"/>
      <c r="B275" s="92"/>
      <c r="E275" s="93"/>
    </row>
    <row r="276" spans="1:5" x14ac:dyDescent="0.35">
      <c r="A276" s="91"/>
      <c r="B276" s="92"/>
      <c r="E276" s="93"/>
    </row>
    <row r="277" spans="1:5" x14ac:dyDescent="0.35">
      <c r="A277" s="91"/>
      <c r="B277" s="92"/>
      <c r="E277" s="93"/>
    </row>
    <row r="278" spans="1:5" x14ac:dyDescent="0.35">
      <c r="A278" s="91"/>
      <c r="B278" s="92"/>
      <c r="E278" s="93"/>
    </row>
    <row r="279" spans="1:5" x14ac:dyDescent="0.35">
      <c r="A279" s="91"/>
      <c r="B279" s="92"/>
      <c r="E279" s="93"/>
    </row>
    <row r="280" spans="1:5" x14ac:dyDescent="0.35">
      <c r="A280" s="91"/>
      <c r="B280" s="92"/>
      <c r="E280" s="93"/>
    </row>
    <row r="281" spans="1:5" x14ac:dyDescent="0.35">
      <c r="A281" s="91"/>
      <c r="B281" s="92"/>
      <c r="E281" s="93"/>
    </row>
    <row r="282" spans="1:5" x14ac:dyDescent="0.35">
      <c r="A282" s="91"/>
      <c r="B282" s="92"/>
      <c r="E282" s="93"/>
    </row>
    <row r="283" spans="1:5" x14ac:dyDescent="0.35">
      <c r="A283" s="91"/>
      <c r="B283" s="92"/>
      <c r="E283" s="93"/>
    </row>
    <row r="284" spans="1:5" x14ac:dyDescent="0.35">
      <c r="A284" s="91"/>
      <c r="B284" s="92"/>
      <c r="E284" s="93"/>
    </row>
    <row r="285" spans="1:5" x14ac:dyDescent="0.35">
      <c r="A285" s="91"/>
      <c r="B285" s="92"/>
      <c r="E285" s="93"/>
    </row>
    <row r="286" spans="1:5" x14ac:dyDescent="0.35">
      <c r="A286" s="91"/>
      <c r="B286" s="92"/>
      <c r="E286" s="93"/>
    </row>
    <row r="287" spans="1:5" x14ac:dyDescent="0.35">
      <c r="A287" s="91"/>
      <c r="B287" s="92"/>
      <c r="E287" s="93"/>
    </row>
    <row r="288" spans="1:5" x14ac:dyDescent="0.35">
      <c r="A288" s="91"/>
      <c r="B288" s="92"/>
      <c r="E288" s="93"/>
    </row>
    <row r="289" spans="1:5" x14ac:dyDescent="0.35">
      <c r="A289" s="91"/>
      <c r="B289" s="92"/>
      <c r="E289" s="93"/>
    </row>
    <row r="290" spans="1:5" x14ac:dyDescent="0.35">
      <c r="A290" s="91"/>
      <c r="B290" s="92"/>
      <c r="E290" s="93"/>
    </row>
    <row r="291" spans="1:5" x14ac:dyDescent="0.35">
      <c r="A291" s="91"/>
      <c r="B291" s="92"/>
      <c r="E291" s="93"/>
    </row>
    <row r="292" spans="1:5" x14ac:dyDescent="0.35">
      <c r="A292" s="91"/>
      <c r="B292" s="92"/>
      <c r="E292" s="93"/>
    </row>
    <row r="293" spans="1:5" x14ac:dyDescent="0.35">
      <c r="A293" s="91"/>
      <c r="B293" s="92"/>
      <c r="E293" s="93"/>
    </row>
    <row r="294" spans="1:5" x14ac:dyDescent="0.35">
      <c r="A294" s="91"/>
      <c r="B294" s="92"/>
      <c r="E294" s="93"/>
    </row>
    <row r="295" spans="1:5" x14ac:dyDescent="0.35">
      <c r="A295" s="91"/>
      <c r="B295" s="92"/>
      <c r="E295" s="93"/>
    </row>
    <row r="296" spans="1:5" x14ac:dyDescent="0.35">
      <c r="A296" s="91"/>
      <c r="B296" s="92"/>
      <c r="E296" s="93"/>
    </row>
    <row r="297" spans="1:5" x14ac:dyDescent="0.35">
      <c r="A297" s="91"/>
      <c r="B297" s="92"/>
      <c r="E297" s="93"/>
    </row>
    <row r="298" spans="1:5" x14ac:dyDescent="0.35">
      <c r="A298" s="91"/>
      <c r="B298" s="92"/>
      <c r="E298" s="93"/>
    </row>
    <row r="299" spans="1:5" x14ac:dyDescent="0.35">
      <c r="A299" s="91"/>
      <c r="B299" s="92"/>
      <c r="E299" s="93"/>
    </row>
    <row r="300" spans="1:5" x14ac:dyDescent="0.35">
      <c r="A300" s="91"/>
      <c r="B300" s="92"/>
      <c r="E300" s="93"/>
    </row>
    <row r="301" spans="1:5" x14ac:dyDescent="0.35">
      <c r="A301" s="91"/>
      <c r="B301" s="92"/>
      <c r="E301" s="93"/>
    </row>
    <row r="302" spans="1:5" x14ac:dyDescent="0.35">
      <c r="A302" s="91"/>
      <c r="B302" s="92"/>
      <c r="E302" s="93"/>
    </row>
    <row r="303" spans="1:5" x14ac:dyDescent="0.35">
      <c r="A303" s="91"/>
      <c r="B303" s="92"/>
      <c r="E303" s="93"/>
    </row>
    <row r="304" spans="1:5" x14ac:dyDescent="0.35">
      <c r="A304" s="91"/>
      <c r="B304" s="92"/>
      <c r="E304" s="93"/>
    </row>
    <row r="305" spans="1:5" x14ac:dyDescent="0.35">
      <c r="A305" s="91"/>
      <c r="B305" s="92"/>
      <c r="E305" s="93"/>
    </row>
    <row r="306" spans="1:5" x14ac:dyDescent="0.35">
      <c r="A306" s="91"/>
      <c r="B306" s="92"/>
      <c r="E306" s="93"/>
    </row>
    <row r="307" spans="1:5" x14ac:dyDescent="0.35">
      <c r="A307" s="91"/>
      <c r="B307" s="92"/>
      <c r="E307" s="93"/>
    </row>
    <row r="308" spans="1:5" x14ac:dyDescent="0.35">
      <c r="A308" s="91"/>
      <c r="B308" s="92"/>
      <c r="E308" s="93"/>
    </row>
    <row r="309" spans="1:5" x14ac:dyDescent="0.35">
      <c r="A309" s="91"/>
      <c r="B309" s="92"/>
      <c r="E309" s="93"/>
    </row>
    <row r="310" spans="1:5" x14ac:dyDescent="0.35">
      <c r="A310" s="91"/>
      <c r="B310" s="92"/>
      <c r="E310" s="93"/>
    </row>
    <row r="311" spans="1:5" x14ac:dyDescent="0.35">
      <c r="A311" s="91"/>
      <c r="B311" s="92"/>
      <c r="E311" s="93"/>
    </row>
    <row r="312" spans="1:5" x14ac:dyDescent="0.35">
      <c r="A312" s="91"/>
      <c r="B312" s="92"/>
      <c r="E312" s="93"/>
    </row>
    <row r="313" spans="1:5" x14ac:dyDescent="0.35">
      <c r="A313" s="91"/>
      <c r="B313" s="92"/>
      <c r="E313" s="93"/>
    </row>
    <row r="314" spans="1:5" x14ac:dyDescent="0.35">
      <c r="A314" s="91"/>
      <c r="B314" s="92"/>
      <c r="E314" s="93"/>
    </row>
    <row r="315" spans="1:5" x14ac:dyDescent="0.35">
      <c r="A315" s="91"/>
      <c r="B315" s="92"/>
      <c r="E315" s="93"/>
    </row>
    <row r="316" spans="1:5" x14ac:dyDescent="0.35">
      <c r="A316" s="91"/>
      <c r="B316" s="92"/>
      <c r="E316" s="93"/>
    </row>
    <row r="317" spans="1:5" x14ac:dyDescent="0.35">
      <c r="A317" s="91"/>
      <c r="B317" s="92"/>
      <c r="E317" s="93"/>
    </row>
    <row r="318" spans="1:5" x14ac:dyDescent="0.35">
      <c r="A318" s="91"/>
      <c r="B318" s="92"/>
      <c r="E318" s="93"/>
    </row>
    <row r="319" spans="1:5" x14ac:dyDescent="0.35">
      <c r="A319" s="91"/>
      <c r="B319" s="92"/>
      <c r="E319" s="93"/>
    </row>
    <row r="320" spans="1:5" x14ac:dyDescent="0.35">
      <c r="A320" s="91"/>
      <c r="B320" s="92"/>
      <c r="E320" s="93"/>
    </row>
    <row r="321" spans="1:5" x14ac:dyDescent="0.35">
      <c r="A321" s="91"/>
      <c r="B321" s="92"/>
      <c r="E321" s="93"/>
    </row>
    <row r="322" spans="1:5" x14ac:dyDescent="0.35">
      <c r="A322" s="91"/>
      <c r="B322" s="92"/>
      <c r="E322" s="93"/>
    </row>
    <row r="323" spans="1:5" x14ac:dyDescent="0.35">
      <c r="A323" s="91"/>
      <c r="B323" s="92"/>
      <c r="E323" s="93"/>
    </row>
    <row r="324" spans="1:5" x14ac:dyDescent="0.35">
      <c r="A324" s="91"/>
      <c r="B324" s="92"/>
      <c r="E324" s="93"/>
    </row>
    <row r="325" spans="1:5" x14ac:dyDescent="0.35">
      <c r="A325" s="91"/>
      <c r="B325" s="92"/>
      <c r="E325" s="93"/>
    </row>
    <row r="326" spans="1:5" x14ac:dyDescent="0.35">
      <c r="A326" s="91"/>
      <c r="B326" s="92"/>
      <c r="E326" s="93"/>
    </row>
    <row r="327" spans="1:5" x14ac:dyDescent="0.35">
      <c r="A327" s="91"/>
      <c r="B327" s="92"/>
      <c r="E327" s="93"/>
    </row>
    <row r="328" spans="1:5" x14ac:dyDescent="0.35">
      <c r="A328" s="91"/>
      <c r="B328" s="92"/>
      <c r="E328" s="93"/>
    </row>
    <row r="329" spans="1:5" x14ac:dyDescent="0.35">
      <c r="A329" s="91"/>
      <c r="B329" s="92"/>
      <c r="E329" s="93"/>
    </row>
    <row r="330" spans="1:5" x14ac:dyDescent="0.35">
      <c r="A330" s="91"/>
      <c r="B330" s="92"/>
      <c r="E330" s="93"/>
    </row>
    <row r="331" spans="1:5" x14ac:dyDescent="0.35">
      <c r="A331" s="91"/>
      <c r="B331" s="92"/>
      <c r="E331" s="93"/>
    </row>
    <row r="332" spans="1:5" x14ac:dyDescent="0.35">
      <c r="A332" s="91"/>
      <c r="B332" s="92"/>
      <c r="E332" s="93"/>
    </row>
    <row r="333" spans="1:5" x14ac:dyDescent="0.35">
      <c r="A333" s="91"/>
      <c r="B333" s="92"/>
      <c r="E333" s="93"/>
    </row>
    <row r="334" spans="1:5" x14ac:dyDescent="0.35">
      <c r="A334" s="91"/>
      <c r="B334" s="92"/>
      <c r="E334" s="93"/>
    </row>
    <row r="335" spans="1:5" x14ac:dyDescent="0.35">
      <c r="A335" s="91"/>
      <c r="B335" s="92"/>
      <c r="E335" s="93"/>
    </row>
    <row r="336" spans="1:5" x14ac:dyDescent="0.35">
      <c r="A336" s="91"/>
      <c r="B336" s="92"/>
      <c r="E336" s="93"/>
    </row>
    <row r="337" spans="1:5" x14ac:dyDescent="0.35">
      <c r="A337" s="91"/>
      <c r="B337" s="92"/>
      <c r="E337" s="93"/>
    </row>
    <row r="338" spans="1:5" x14ac:dyDescent="0.35">
      <c r="A338" s="91"/>
      <c r="B338" s="92"/>
      <c r="E338" s="93"/>
    </row>
    <row r="339" spans="1:5" x14ac:dyDescent="0.35">
      <c r="A339" s="91"/>
      <c r="B339" s="92"/>
      <c r="E339" s="93"/>
    </row>
    <row r="340" spans="1:5" x14ac:dyDescent="0.35">
      <c r="A340" s="91"/>
      <c r="B340" s="92"/>
      <c r="E340" s="93"/>
    </row>
    <row r="341" spans="1:5" x14ac:dyDescent="0.35">
      <c r="A341" s="91"/>
      <c r="B341" s="92"/>
      <c r="E341" s="93"/>
    </row>
    <row r="342" spans="1:5" x14ac:dyDescent="0.35">
      <c r="A342" s="91"/>
      <c r="B342" s="92"/>
      <c r="E342" s="93"/>
    </row>
    <row r="343" spans="1:5" x14ac:dyDescent="0.35">
      <c r="A343" s="91"/>
      <c r="B343" s="92"/>
      <c r="E343" s="93"/>
    </row>
    <row r="344" spans="1:5" x14ac:dyDescent="0.35">
      <c r="A344" s="91"/>
      <c r="B344" s="92"/>
      <c r="E344" s="93"/>
    </row>
    <row r="345" spans="1:5" x14ac:dyDescent="0.35">
      <c r="A345" s="91"/>
      <c r="B345" s="92"/>
      <c r="E345" s="93"/>
    </row>
    <row r="346" spans="1:5" x14ac:dyDescent="0.35">
      <c r="A346" s="91"/>
      <c r="B346" s="92"/>
      <c r="E346" s="93"/>
    </row>
    <row r="347" spans="1:5" x14ac:dyDescent="0.35">
      <c r="A347" s="91"/>
      <c r="B347" s="92"/>
      <c r="E347" s="93"/>
    </row>
    <row r="348" spans="1:5" x14ac:dyDescent="0.35">
      <c r="A348" s="91"/>
      <c r="B348" s="92"/>
      <c r="E348" s="93"/>
    </row>
    <row r="349" spans="1:5" x14ac:dyDescent="0.35">
      <c r="A349" s="91"/>
      <c r="B349" s="92"/>
      <c r="E349" s="93"/>
    </row>
    <row r="350" spans="1:5" x14ac:dyDescent="0.35">
      <c r="A350" s="91"/>
      <c r="B350" s="92"/>
      <c r="E350" s="93"/>
    </row>
    <row r="351" spans="1:5" x14ac:dyDescent="0.35">
      <c r="A351" s="91"/>
      <c r="B351" s="92"/>
      <c r="E351" s="93"/>
    </row>
    <row r="352" spans="1:5" x14ac:dyDescent="0.35">
      <c r="A352" s="91"/>
      <c r="B352" s="92"/>
      <c r="E352" s="93"/>
    </row>
    <row r="353" spans="1:5" x14ac:dyDescent="0.35">
      <c r="A353" s="91"/>
      <c r="B353" s="92"/>
      <c r="E353" s="93"/>
    </row>
    <row r="354" spans="1:5" x14ac:dyDescent="0.35">
      <c r="A354" s="91"/>
      <c r="B354" s="92"/>
      <c r="E354" s="93"/>
    </row>
    <row r="355" spans="1:5" x14ac:dyDescent="0.35">
      <c r="A355" s="91"/>
      <c r="B355" s="92"/>
      <c r="E355" s="93"/>
    </row>
    <row r="356" spans="1:5" x14ac:dyDescent="0.35">
      <c r="A356" s="91"/>
      <c r="B356" s="92"/>
      <c r="E356" s="93"/>
    </row>
    <row r="357" spans="1:5" x14ac:dyDescent="0.35">
      <c r="A357" s="91"/>
      <c r="B357" s="92"/>
      <c r="E357" s="93"/>
    </row>
    <row r="358" spans="1:5" x14ac:dyDescent="0.35">
      <c r="A358" s="91"/>
      <c r="B358" s="92"/>
      <c r="E358" s="93"/>
    </row>
    <row r="359" spans="1:5" x14ac:dyDescent="0.35">
      <c r="A359" s="91"/>
      <c r="B359" s="92"/>
      <c r="E359" s="93"/>
    </row>
    <row r="360" spans="1:5" x14ac:dyDescent="0.35">
      <c r="A360" s="91"/>
      <c r="B360" s="92"/>
      <c r="E360" s="93"/>
    </row>
    <row r="361" spans="1:5" x14ac:dyDescent="0.35">
      <c r="A361" s="91"/>
      <c r="B361" s="92"/>
      <c r="E361" s="93"/>
    </row>
    <row r="362" spans="1:5" x14ac:dyDescent="0.35">
      <c r="A362" s="91"/>
      <c r="B362" s="92"/>
      <c r="E362" s="93"/>
    </row>
    <row r="363" spans="1:5" x14ac:dyDescent="0.35">
      <c r="A363" s="91"/>
      <c r="B363" s="92"/>
      <c r="E363" s="93"/>
    </row>
    <row r="364" spans="1:5" x14ac:dyDescent="0.35">
      <c r="A364" s="91"/>
      <c r="B364" s="92"/>
      <c r="E364" s="93"/>
    </row>
    <row r="365" spans="1:5" x14ac:dyDescent="0.35">
      <c r="A365" s="91"/>
      <c r="B365" s="92"/>
      <c r="E365" s="93"/>
    </row>
    <row r="366" spans="1:5" x14ac:dyDescent="0.35">
      <c r="A366" s="91"/>
      <c r="B366" s="92"/>
      <c r="E366" s="93"/>
    </row>
    <row r="367" spans="1:5" x14ac:dyDescent="0.35">
      <c r="A367" s="91"/>
      <c r="B367" s="92"/>
      <c r="E367" s="93"/>
    </row>
    <row r="368" spans="1:5" x14ac:dyDescent="0.35">
      <c r="A368" s="91"/>
      <c r="B368" s="92"/>
      <c r="E368" s="93"/>
    </row>
    <row r="369" spans="1:5" x14ac:dyDescent="0.35">
      <c r="A369" s="91"/>
      <c r="B369" s="92"/>
      <c r="E369" s="93"/>
    </row>
    <row r="370" spans="1:5" x14ac:dyDescent="0.35">
      <c r="A370" s="91"/>
      <c r="B370" s="92"/>
      <c r="E370" s="93"/>
    </row>
    <row r="371" spans="1:5" x14ac:dyDescent="0.35">
      <c r="A371" s="91"/>
      <c r="B371" s="92"/>
      <c r="E371" s="93"/>
    </row>
    <row r="372" spans="1:5" x14ac:dyDescent="0.35">
      <c r="A372" s="91"/>
      <c r="B372" s="92"/>
      <c r="E372" s="93"/>
    </row>
    <row r="373" spans="1:5" x14ac:dyDescent="0.35">
      <c r="A373" s="91"/>
      <c r="B373" s="92"/>
      <c r="E373" s="93"/>
    </row>
    <row r="374" spans="1:5" x14ac:dyDescent="0.35">
      <c r="A374" s="91"/>
      <c r="B374" s="92"/>
      <c r="E374" s="93"/>
    </row>
    <row r="375" spans="1:5" x14ac:dyDescent="0.35">
      <c r="A375" s="91"/>
      <c r="B375" s="92"/>
      <c r="E375" s="93"/>
    </row>
    <row r="376" spans="1:5" x14ac:dyDescent="0.35">
      <c r="A376" s="91"/>
      <c r="B376" s="92"/>
      <c r="E376" s="93"/>
    </row>
    <row r="377" spans="1:5" x14ac:dyDescent="0.35">
      <c r="A377" s="91"/>
      <c r="B377" s="92"/>
      <c r="E377" s="93"/>
    </row>
    <row r="378" spans="1:5" x14ac:dyDescent="0.35">
      <c r="A378" s="91"/>
      <c r="B378" s="92"/>
      <c r="E378" s="93"/>
    </row>
    <row r="379" spans="1:5" x14ac:dyDescent="0.35">
      <c r="A379" s="91"/>
      <c r="B379" s="92"/>
      <c r="E379" s="93"/>
    </row>
    <row r="380" spans="1:5" x14ac:dyDescent="0.35">
      <c r="A380" s="91"/>
      <c r="B380" s="92"/>
      <c r="E380" s="93"/>
    </row>
    <row r="381" spans="1:5" x14ac:dyDescent="0.35">
      <c r="A381" s="91"/>
      <c r="B381" s="92"/>
      <c r="E381" s="93"/>
    </row>
    <row r="382" spans="1:5" x14ac:dyDescent="0.35">
      <c r="A382" s="91"/>
      <c r="B382" s="92"/>
      <c r="E382" s="93"/>
    </row>
    <row r="383" spans="1:5" x14ac:dyDescent="0.35">
      <c r="A383" s="91"/>
      <c r="B383" s="92"/>
      <c r="E383" s="93"/>
    </row>
    <row r="384" spans="1:5" x14ac:dyDescent="0.35">
      <c r="A384" s="91"/>
      <c r="B384" s="92"/>
      <c r="E384" s="93"/>
    </row>
    <row r="385" spans="1:5" x14ac:dyDescent="0.35">
      <c r="A385" s="91"/>
      <c r="B385" s="92"/>
      <c r="E385" s="93"/>
    </row>
    <row r="386" spans="1:5" x14ac:dyDescent="0.35">
      <c r="A386" s="91"/>
      <c r="B386" s="92"/>
      <c r="E386" s="93"/>
    </row>
    <row r="387" spans="1:5" x14ac:dyDescent="0.35">
      <c r="A387" s="91"/>
      <c r="B387" s="92"/>
      <c r="E387" s="93"/>
    </row>
    <row r="388" spans="1:5" x14ac:dyDescent="0.35">
      <c r="A388" s="91"/>
      <c r="B388" s="92"/>
      <c r="E388" s="93"/>
    </row>
    <row r="389" spans="1:5" x14ac:dyDescent="0.35">
      <c r="A389" s="91"/>
      <c r="B389" s="92"/>
      <c r="E389" s="93"/>
    </row>
    <row r="390" spans="1:5" x14ac:dyDescent="0.35">
      <c r="A390" s="91"/>
      <c r="B390" s="92"/>
      <c r="E390" s="93"/>
    </row>
    <row r="391" spans="1:5" x14ac:dyDescent="0.35">
      <c r="A391" s="91"/>
      <c r="B391" s="92"/>
      <c r="E391" s="93"/>
    </row>
    <row r="392" spans="1:5" x14ac:dyDescent="0.35">
      <c r="A392" s="91"/>
      <c r="B392" s="92"/>
      <c r="E392" s="93"/>
    </row>
    <row r="393" spans="1:5" x14ac:dyDescent="0.35">
      <c r="A393" s="91"/>
      <c r="B393" s="92"/>
      <c r="E393" s="93"/>
    </row>
    <row r="394" spans="1:5" x14ac:dyDescent="0.35">
      <c r="A394" s="91"/>
      <c r="B394" s="92"/>
      <c r="E394" s="93"/>
    </row>
    <row r="395" spans="1:5" x14ac:dyDescent="0.35">
      <c r="A395" s="91"/>
      <c r="B395" s="92"/>
      <c r="E395" s="93"/>
    </row>
    <row r="396" spans="1:5" x14ac:dyDescent="0.35">
      <c r="A396" s="91"/>
      <c r="B396" s="92"/>
      <c r="E396" s="93"/>
    </row>
    <row r="397" spans="1:5" x14ac:dyDescent="0.35">
      <c r="A397" s="91"/>
      <c r="B397" s="92"/>
      <c r="E397" s="93"/>
    </row>
    <row r="398" spans="1:5" x14ac:dyDescent="0.35">
      <c r="A398" s="91"/>
      <c r="B398" s="92"/>
      <c r="E398" s="93"/>
    </row>
    <row r="399" spans="1:5" x14ac:dyDescent="0.35">
      <c r="A399" s="91"/>
      <c r="B399" s="92"/>
      <c r="E399" s="93"/>
    </row>
    <row r="400" spans="1:5" x14ac:dyDescent="0.35">
      <c r="A400" s="91"/>
      <c r="B400" s="92"/>
      <c r="E400" s="93"/>
    </row>
    <row r="401" spans="1:5" x14ac:dyDescent="0.35">
      <c r="A401" s="91"/>
      <c r="B401" s="92"/>
      <c r="E401" s="93"/>
    </row>
    <row r="402" spans="1:5" x14ac:dyDescent="0.35">
      <c r="A402" s="91"/>
      <c r="B402" s="92"/>
      <c r="E402" s="93"/>
    </row>
    <row r="403" spans="1:5" x14ac:dyDescent="0.35">
      <c r="A403" s="91"/>
      <c r="B403" s="92"/>
      <c r="E403" s="93"/>
    </row>
    <row r="404" spans="1:5" x14ac:dyDescent="0.35">
      <c r="A404" s="91"/>
      <c r="B404" s="92"/>
      <c r="E404" s="93"/>
    </row>
    <row r="405" spans="1:5" x14ac:dyDescent="0.35">
      <c r="A405" s="91"/>
      <c r="B405" s="92"/>
      <c r="E405" s="93"/>
    </row>
    <row r="406" spans="1:5" x14ac:dyDescent="0.35">
      <c r="A406" s="91"/>
      <c r="B406" s="92"/>
      <c r="E406" s="93"/>
    </row>
    <row r="407" spans="1:5" x14ac:dyDescent="0.35">
      <c r="A407" s="91"/>
      <c r="B407" s="92"/>
      <c r="E407" s="93"/>
    </row>
    <row r="408" spans="1:5" x14ac:dyDescent="0.35">
      <c r="A408" s="91"/>
      <c r="B408" s="92"/>
      <c r="E408" s="93"/>
    </row>
    <row r="409" spans="1:5" x14ac:dyDescent="0.35">
      <c r="A409" s="91"/>
      <c r="B409" s="92"/>
      <c r="E409" s="93"/>
    </row>
    <row r="410" spans="1:5" x14ac:dyDescent="0.35">
      <c r="A410" s="91"/>
      <c r="B410" s="92"/>
      <c r="E410" s="93"/>
    </row>
    <row r="411" spans="1:5" x14ac:dyDescent="0.35">
      <c r="A411" s="91"/>
      <c r="B411" s="92"/>
      <c r="E411" s="93"/>
    </row>
    <row r="412" spans="1:5" x14ac:dyDescent="0.35">
      <c r="A412" s="91"/>
      <c r="B412" s="92"/>
      <c r="E412" s="93"/>
    </row>
    <row r="413" spans="1:5" x14ac:dyDescent="0.35">
      <c r="A413" s="91"/>
      <c r="B413" s="92"/>
      <c r="E413" s="93"/>
    </row>
    <row r="414" spans="1:5" x14ac:dyDescent="0.35">
      <c r="A414" s="91"/>
      <c r="B414" s="92"/>
      <c r="E414" s="93"/>
    </row>
    <row r="415" spans="1:5" x14ac:dyDescent="0.35">
      <c r="A415" s="91"/>
      <c r="B415" s="92"/>
      <c r="E415" s="93"/>
    </row>
    <row r="416" spans="1:5" x14ac:dyDescent="0.35">
      <c r="A416" s="91"/>
      <c r="B416" s="92"/>
      <c r="E416" s="93"/>
    </row>
    <row r="417" spans="1:5" x14ac:dyDescent="0.35">
      <c r="A417" s="91"/>
      <c r="B417" s="92"/>
      <c r="E417" s="93"/>
    </row>
    <row r="418" spans="1:5" x14ac:dyDescent="0.35">
      <c r="A418" s="91"/>
      <c r="B418" s="92"/>
      <c r="E418" s="93"/>
    </row>
    <row r="419" spans="1:5" x14ac:dyDescent="0.35">
      <c r="A419" s="91"/>
      <c r="B419" s="92"/>
      <c r="E419" s="93"/>
    </row>
    <row r="420" spans="1:5" x14ac:dyDescent="0.35">
      <c r="A420" s="91"/>
      <c r="B420" s="92"/>
      <c r="E420" s="93"/>
    </row>
    <row r="421" spans="1:5" x14ac:dyDescent="0.35">
      <c r="A421" s="91"/>
      <c r="B421" s="92"/>
      <c r="E421" s="93"/>
    </row>
    <row r="422" spans="1:5" x14ac:dyDescent="0.35">
      <c r="A422" s="91"/>
      <c r="B422" s="92"/>
      <c r="E422" s="93"/>
    </row>
    <row r="423" spans="1:5" x14ac:dyDescent="0.35">
      <c r="A423" s="91"/>
      <c r="B423" s="92"/>
      <c r="E423" s="93"/>
    </row>
    <row r="424" spans="1:5" x14ac:dyDescent="0.35">
      <c r="A424" s="91"/>
      <c r="B424" s="92"/>
      <c r="E424" s="93"/>
    </row>
    <row r="425" spans="1:5" x14ac:dyDescent="0.35">
      <c r="A425" s="91"/>
      <c r="B425" s="92"/>
      <c r="E425" s="93"/>
    </row>
    <row r="426" spans="1:5" x14ac:dyDescent="0.35">
      <c r="A426" s="91"/>
      <c r="B426" s="92"/>
      <c r="E426" s="93"/>
    </row>
    <row r="427" spans="1:5" x14ac:dyDescent="0.35">
      <c r="A427" s="91"/>
      <c r="B427" s="92"/>
      <c r="E427" s="93"/>
    </row>
    <row r="428" spans="1:5" x14ac:dyDescent="0.35">
      <c r="A428" s="91"/>
      <c r="B428" s="92"/>
      <c r="E428" s="93"/>
    </row>
    <row r="429" spans="1:5" x14ac:dyDescent="0.35">
      <c r="A429" s="91"/>
      <c r="B429" s="92"/>
      <c r="E429" s="93"/>
    </row>
    <row r="430" spans="1:5" x14ac:dyDescent="0.35">
      <c r="A430" s="91"/>
      <c r="B430" s="92"/>
      <c r="E430" s="93"/>
    </row>
    <row r="431" spans="1:5" x14ac:dyDescent="0.35">
      <c r="A431" s="91"/>
      <c r="B431" s="92"/>
      <c r="E431" s="93"/>
    </row>
    <row r="432" spans="1:5" x14ac:dyDescent="0.35">
      <c r="A432" s="91"/>
      <c r="B432" s="92"/>
      <c r="E432" s="93"/>
    </row>
    <row r="433" spans="1:5" x14ac:dyDescent="0.35">
      <c r="A433" s="91"/>
      <c r="B433" s="92"/>
      <c r="E433" s="93"/>
    </row>
    <row r="434" spans="1:5" x14ac:dyDescent="0.35">
      <c r="A434" s="91"/>
      <c r="B434" s="92"/>
      <c r="E434" s="93"/>
    </row>
    <row r="435" spans="1:5" x14ac:dyDescent="0.35">
      <c r="A435" s="91"/>
      <c r="B435" s="92"/>
      <c r="E435" s="93"/>
    </row>
    <row r="436" spans="1:5" x14ac:dyDescent="0.35">
      <c r="A436" s="91"/>
      <c r="B436" s="92"/>
      <c r="E436" s="93"/>
    </row>
    <row r="437" spans="1:5" x14ac:dyDescent="0.35">
      <c r="A437" s="91"/>
      <c r="B437" s="92"/>
      <c r="E437" s="93"/>
    </row>
    <row r="438" spans="1:5" x14ac:dyDescent="0.35">
      <c r="A438" s="91"/>
      <c r="B438" s="92"/>
      <c r="E438" s="93"/>
    </row>
    <row r="439" spans="1:5" x14ac:dyDescent="0.35">
      <c r="A439" s="91"/>
      <c r="B439" s="92"/>
      <c r="E439" s="93"/>
    </row>
    <row r="440" spans="1:5" x14ac:dyDescent="0.35">
      <c r="A440" s="91"/>
      <c r="B440" s="92"/>
      <c r="E440" s="93"/>
    </row>
    <row r="441" spans="1:5" x14ac:dyDescent="0.35">
      <c r="A441" s="91"/>
      <c r="B441" s="92"/>
      <c r="E441" s="93"/>
    </row>
    <row r="442" spans="1:5" x14ac:dyDescent="0.35">
      <c r="A442" s="91"/>
      <c r="B442" s="92"/>
      <c r="E442" s="93"/>
    </row>
    <row r="443" spans="1:5" x14ac:dyDescent="0.35">
      <c r="A443" s="91"/>
      <c r="B443" s="92"/>
      <c r="E443" s="93"/>
    </row>
    <row r="444" spans="1:5" x14ac:dyDescent="0.35">
      <c r="A444" s="91"/>
      <c r="B444" s="92"/>
      <c r="E444" s="93"/>
    </row>
    <row r="445" spans="1:5" x14ac:dyDescent="0.35">
      <c r="A445" s="91"/>
      <c r="B445" s="92"/>
      <c r="E445" s="93"/>
    </row>
    <row r="446" spans="1:5" x14ac:dyDescent="0.35">
      <c r="A446" s="91"/>
      <c r="B446" s="92"/>
      <c r="E446" s="93"/>
    </row>
    <row r="447" spans="1:5" x14ac:dyDescent="0.35">
      <c r="A447" s="91"/>
      <c r="B447" s="92"/>
      <c r="E447" s="93"/>
    </row>
    <row r="448" spans="1:5" x14ac:dyDescent="0.35">
      <c r="A448" s="91"/>
      <c r="B448" s="92"/>
      <c r="E448" s="93"/>
    </row>
    <row r="449" spans="1:5" x14ac:dyDescent="0.35">
      <c r="A449" s="91"/>
      <c r="B449" s="92"/>
      <c r="E449" s="93"/>
    </row>
    <row r="450" spans="1:5" x14ac:dyDescent="0.35">
      <c r="A450" s="91"/>
      <c r="B450" s="92"/>
      <c r="E450" s="93"/>
    </row>
    <row r="451" spans="1:5" x14ac:dyDescent="0.35">
      <c r="A451" s="91"/>
      <c r="B451" s="92"/>
      <c r="E451" s="93"/>
    </row>
    <row r="452" spans="1:5" x14ac:dyDescent="0.35">
      <c r="A452" s="91"/>
      <c r="B452" s="92"/>
      <c r="E452" s="93"/>
    </row>
    <row r="453" spans="1:5" x14ac:dyDescent="0.35">
      <c r="A453" s="91"/>
      <c r="B453" s="92"/>
      <c r="E453" s="93"/>
    </row>
    <row r="454" spans="1:5" x14ac:dyDescent="0.35">
      <c r="A454" s="91"/>
      <c r="B454" s="92"/>
      <c r="E454" s="93"/>
    </row>
    <row r="455" spans="1:5" x14ac:dyDescent="0.35">
      <c r="A455" s="91"/>
      <c r="B455" s="92"/>
      <c r="E455" s="93"/>
    </row>
    <row r="456" spans="1:5" x14ac:dyDescent="0.35">
      <c r="A456" s="91"/>
      <c r="B456" s="92"/>
      <c r="E456" s="93"/>
    </row>
    <row r="457" spans="1:5" x14ac:dyDescent="0.35">
      <c r="A457" s="91"/>
      <c r="B457" s="92"/>
      <c r="E457" s="93"/>
    </row>
    <row r="458" spans="1:5" x14ac:dyDescent="0.35">
      <c r="A458" s="91"/>
      <c r="B458" s="92"/>
      <c r="E458" s="93"/>
    </row>
    <row r="459" spans="1:5" x14ac:dyDescent="0.35">
      <c r="A459" s="91"/>
      <c r="B459" s="92"/>
      <c r="E459" s="93"/>
    </row>
    <row r="460" spans="1:5" x14ac:dyDescent="0.35">
      <c r="A460" s="91"/>
      <c r="B460" s="92"/>
      <c r="E460" s="93"/>
    </row>
    <row r="461" spans="1:5" x14ac:dyDescent="0.35">
      <c r="A461" s="91"/>
      <c r="B461" s="92"/>
      <c r="E461" s="93"/>
    </row>
    <row r="462" spans="1:5" x14ac:dyDescent="0.35">
      <c r="A462" s="91"/>
      <c r="B462" s="92"/>
      <c r="E462" s="93"/>
    </row>
    <row r="463" spans="1:5" x14ac:dyDescent="0.35">
      <c r="A463" s="91"/>
      <c r="B463" s="92"/>
      <c r="E463" s="93"/>
    </row>
    <row r="464" spans="1:5" x14ac:dyDescent="0.35">
      <c r="A464" s="91"/>
      <c r="B464" s="92"/>
      <c r="E464" s="93"/>
    </row>
    <row r="465" spans="1:5" x14ac:dyDescent="0.35">
      <c r="A465" s="91"/>
      <c r="B465" s="92"/>
      <c r="E465" s="93"/>
    </row>
    <row r="466" spans="1:5" x14ac:dyDescent="0.35">
      <c r="A466" s="91"/>
      <c r="B466" s="92"/>
      <c r="E466" s="93"/>
    </row>
    <row r="467" spans="1:5" x14ac:dyDescent="0.35">
      <c r="A467" s="91"/>
      <c r="B467" s="92"/>
      <c r="E467" s="93"/>
    </row>
    <row r="468" spans="1:5" x14ac:dyDescent="0.35">
      <c r="A468" s="91"/>
      <c r="B468" s="92"/>
      <c r="E468" s="93"/>
    </row>
    <row r="469" spans="1:5" x14ac:dyDescent="0.35">
      <c r="A469" s="91"/>
      <c r="B469" s="92"/>
      <c r="E469" s="93"/>
    </row>
    <row r="470" spans="1:5" x14ac:dyDescent="0.35">
      <c r="A470" s="91"/>
      <c r="B470" s="92"/>
      <c r="E470" s="93"/>
    </row>
    <row r="471" spans="1:5" x14ac:dyDescent="0.35">
      <c r="A471" s="91"/>
      <c r="B471" s="92"/>
      <c r="E471" s="93"/>
    </row>
    <row r="472" spans="1:5" x14ac:dyDescent="0.35">
      <c r="A472" s="91"/>
      <c r="B472" s="92"/>
      <c r="E472" s="93"/>
    </row>
    <row r="473" spans="1:5" x14ac:dyDescent="0.35">
      <c r="A473" s="91"/>
      <c r="B473" s="92"/>
      <c r="E473" s="93"/>
    </row>
    <row r="474" spans="1:5" x14ac:dyDescent="0.35">
      <c r="A474" s="91"/>
      <c r="B474" s="92"/>
      <c r="E474" s="93"/>
    </row>
    <row r="475" spans="1:5" x14ac:dyDescent="0.35">
      <c r="A475" s="91"/>
      <c r="B475" s="92"/>
      <c r="E475" s="93"/>
    </row>
    <row r="476" spans="1:5" x14ac:dyDescent="0.35">
      <c r="A476" s="91"/>
      <c r="B476" s="92"/>
      <c r="E476" s="93"/>
    </row>
    <row r="477" spans="1:5" x14ac:dyDescent="0.35">
      <c r="A477" s="91"/>
      <c r="B477" s="92"/>
      <c r="E477" s="93"/>
    </row>
    <row r="478" spans="1:5" x14ac:dyDescent="0.35">
      <c r="A478" s="91"/>
      <c r="B478" s="92"/>
      <c r="E478" s="93"/>
    </row>
    <row r="479" spans="1:5" x14ac:dyDescent="0.35">
      <c r="A479" s="91"/>
      <c r="B479" s="92"/>
      <c r="E479" s="93"/>
    </row>
    <row r="480" spans="1:5" x14ac:dyDescent="0.35">
      <c r="A480" s="91"/>
      <c r="B480" s="92"/>
      <c r="E480" s="93"/>
    </row>
    <row r="481" spans="1:5" x14ac:dyDescent="0.35">
      <c r="A481" s="91"/>
      <c r="B481" s="92"/>
      <c r="E481" s="93"/>
    </row>
    <row r="482" spans="1:5" x14ac:dyDescent="0.35">
      <c r="A482" s="91"/>
      <c r="B482" s="92"/>
      <c r="E482" s="93"/>
    </row>
    <row r="483" spans="1:5" x14ac:dyDescent="0.35">
      <c r="A483" s="91"/>
      <c r="B483" s="92"/>
      <c r="E483" s="93"/>
    </row>
    <row r="484" spans="1:5" x14ac:dyDescent="0.35">
      <c r="A484" s="91"/>
      <c r="B484" s="92"/>
      <c r="E484" s="93"/>
    </row>
    <row r="485" spans="1:5" x14ac:dyDescent="0.35">
      <c r="A485" s="91"/>
      <c r="B485" s="92"/>
      <c r="E485" s="93"/>
    </row>
    <row r="486" spans="1:5" x14ac:dyDescent="0.35">
      <c r="A486" s="91"/>
      <c r="B486" s="92"/>
      <c r="E486" s="93"/>
    </row>
    <row r="487" spans="1:5" x14ac:dyDescent="0.35">
      <c r="A487" s="91"/>
      <c r="B487" s="92"/>
      <c r="E487" s="93"/>
    </row>
    <row r="488" spans="1:5" x14ac:dyDescent="0.35">
      <c r="A488" s="91"/>
      <c r="B488" s="92"/>
      <c r="E488" s="93"/>
    </row>
    <row r="489" spans="1:5" x14ac:dyDescent="0.35">
      <c r="A489" s="91"/>
      <c r="B489" s="92"/>
      <c r="E489" s="93"/>
    </row>
    <row r="490" spans="1:5" x14ac:dyDescent="0.35">
      <c r="A490" s="91"/>
      <c r="B490" s="92"/>
      <c r="E490" s="93"/>
    </row>
    <row r="491" spans="1:5" x14ac:dyDescent="0.35">
      <c r="A491" s="91"/>
      <c r="B491" s="92"/>
      <c r="E491" s="93"/>
    </row>
    <row r="492" spans="1:5" x14ac:dyDescent="0.35">
      <c r="A492" s="91"/>
      <c r="B492" s="92"/>
      <c r="E492" s="93"/>
    </row>
    <row r="493" spans="1:5" x14ac:dyDescent="0.35">
      <c r="A493" s="91"/>
      <c r="B493" s="92"/>
      <c r="E493" s="93"/>
    </row>
    <row r="494" spans="1:5" x14ac:dyDescent="0.35">
      <c r="A494" s="91"/>
      <c r="B494" s="92"/>
      <c r="E494" s="93"/>
    </row>
    <row r="495" spans="1:5" x14ac:dyDescent="0.35">
      <c r="A495" s="91"/>
      <c r="B495" s="92"/>
      <c r="E495" s="93"/>
    </row>
    <row r="496" spans="1:5" x14ac:dyDescent="0.35">
      <c r="A496" s="91"/>
      <c r="B496" s="92"/>
      <c r="E496" s="93"/>
    </row>
    <row r="497" spans="1:5" x14ac:dyDescent="0.35">
      <c r="A497" s="91"/>
      <c r="B497" s="92"/>
      <c r="E497" s="93"/>
    </row>
    <row r="498" spans="1:5" x14ac:dyDescent="0.35">
      <c r="A498" s="91"/>
      <c r="B498" s="92"/>
      <c r="E498" s="93"/>
    </row>
    <row r="499" spans="1:5" x14ac:dyDescent="0.35">
      <c r="A499" s="91"/>
      <c r="B499" s="92"/>
      <c r="E499" s="93"/>
    </row>
    <row r="500" spans="1:5" x14ac:dyDescent="0.35">
      <c r="A500" s="91"/>
      <c r="B500" s="92"/>
      <c r="E500" s="93"/>
    </row>
    <row r="501" spans="1:5" x14ac:dyDescent="0.35">
      <c r="A501" s="91"/>
      <c r="B501" s="92"/>
      <c r="E501" s="93"/>
    </row>
    <row r="502" spans="1:5" x14ac:dyDescent="0.35">
      <c r="A502" s="91"/>
      <c r="B502" s="92"/>
      <c r="E502" s="93"/>
    </row>
    <row r="503" spans="1:5" x14ac:dyDescent="0.35">
      <c r="A503" s="91"/>
      <c r="B503" s="92"/>
      <c r="E503" s="93"/>
    </row>
    <row r="504" spans="1:5" x14ac:dyDescent="0.35">
      <c r="A504" s="91"/>
      <c r="B504" s="92"/>
      <c r="E504" s="93"/>
    </row>
    <row r="505" spans="1:5" x14ac:dyDescent="0.35">
      <c r="A505" s="91"/>
      <c r="B505" s="92"/>
      <c r="E505" s="93"/>
    </row>
    <row r="506" spans="1:5" x14ac:dyDescent="0.35">
      <c r="A506" s="91"/>
      <c r="B506" s="92"/>
      <c r="E506" s="93"/>
    </row>
    <row r="507" spans="1:5" x14ac:dyDescent="0.35">
      <c r="A507" s="91"/>
      <c r="B507" s="92"/>
      <c r="E507" s="93"/>
    </row>
    <row r="508" spans="1:5" x14ac:dyDescent="0.35">
      <c r="A508" s="91"/>
      <c r="B508" s="92"/>
      <c r="E508" s="93"/>
    </row>
    <row r="509" spans="1:5" x14ac:dyDescent="0.35">
      <c r="A509" s="91"/>
      <c r="B509" s="92"/>
      <c r="E509" s="93"/>
    </row>
    <row r="510" spans="1:5" x14ac:dyDescent="0.35">
      <c r="A510" s="91"/>
      <c r="B510" s="92"/>
      <c r="E510" s="93"/>
    </row>
    <row r="511" spans="1:5" x14ac:dyDescent="0.35">
      <c r="A511" s="91"/>
      <c r="B511" s="92"/>
      <c r="E511" s="93"/>
    </row>
    <row r="512" spans="1:5" x14ac:dyDescent="0.35">
      <c r="A512" s="91"/>
      <c r="B512" s="92"/>
      <c r="E512" s="93"/>
    </row>
    <row r="513" spans="1:5" x14ac:dyDescent="0.35">
      <c r="A513" s="91"/>
      <c r="B513" s="92"/>
      <c r="E513" s="93"/>
    </row>
    <row r="514" spans="1:5" x14ac:dyDescent="0.35">
      <c r="A514" s="91"/>
      <c r="B514" s="92"/>
      <c r="E514" s="93"/>
    </row>
    <row r="515" spans="1:5" x14ac:dyDescent="0.35">
      <c r="A515" s="91"/>
      <c r="B515" s="92"/>
      <c r="E515" s="93"/>
    </row>
    <row r="516" spans="1:5" x14ac:dyDescent="0.35">
      <c r="A516" s="91"/>
      <c r="B516" s="92"/>
      <c r="E516" s="93"/>
    </row>
    <row r="517" spans="1:5" x14ac:dyDescent="0.35">
      <c r="A517" s="91"/>
      <c r="B517" s="92"/>
      <c r="E517" s="93"/>
    </row>
    <row r="518" spans="1:5" x14ac:dyDescent="0.35">
      <c r="A518" s="91"/>
      <c r="B518" s="92"/>
      <c r="E518" s="93"/>
    </row>
    <row r="519" spans="1:5" x14ac:dyDescent="0.35">
      <c r="A519" s="91"/>
      <c r="B519" s="92"/>
      <c r="E519" s="93"/>
    </row>
    <row r="520" spans="1:5" x14ac:dyDescent="0.35">
      <c r="A520" s="91"/>
      <c r="B520" s="92"/>
      <c r="E520" s="93"/>
    </row>
    <row r="521" spans="1:5" x14ac:dyDescent="0.35">
      <c r="A521" s="91"/>
      <c r="B521" s="92"/>
      <c r="E521" s="93"/>
    </row>
    <row r="522" spans="1:5" x14ac:dyDescent="0.35">
      <c r="A522" s="91"/>
      <c r="B522" s="92"/>
      <c r="E522" s="93"/>
    </row>
    <row r="523" spans="1:5" x14ac:dyDescent="0.35">
      <c r="A523" s="91"/>
      <c r="B523" s="92"/>
      <c r="E523" s="93"/>
    </row>
    <row r="524" spans="1:5" x14ac:dyDescent="0.35">
      <c r="A524" s="91"/>
      <c r="B524" s="92"/>
      <c r="E524" s="93"/>
    </row>
    <row r="525" spans="1:5" x14ac:dyDescent="0.35">
      <c r="A525" s="91"/>
      <c r="B525" s="92"/>
      <c r="E525" s="93"/>
    </row>
    <row r="526" spans="1:5" x14ac:dyDescent="0.35">
      <c r="A526" s="91"/>
      <c r="B526" s="92"/>
      <c r="E526" s="93"/>
    </row>
    <row r="527" spans="1:5" x14ac:dyDescent="0.35">
      <c r="A527" s="91"/>
      <c r="B527" s="92"/>
      <c r="E527" s="93"/>
    </row>
    <row r="528" spans="1:5" x14ac:dyDescent="0.35">
      <c r="A528" s="91"/>
      <c r="B528" s="92"/>
      <c r="E528" s="93"/>
    </row>
    <row r="529" spans="1:5" x14ac:dyDescent="0.35">
      <c r="A529" s="91"/>
      <c r="B529" s="92"/>
      <c r="E529" s="93"/>
    </row>
    <row r="530" spans="1:5" x14ac:dyDescent="0.35">
      <c r="A530" s="91"/>
      <c r="B530" s="92"/>
      <c r="E530" s="93"/>
    </row>
    <row r="531" spans="1:5" x14ac:dyDescent="0.35">
      <c r="A531" s="91"/>
      <c r="B531" s="92"/>
      <c r="E531" s="93"/>
    </row>
    <row r="532" spans="1:5" x14ac:dyDescent="0.35">
      <c r="A532" s="91"/>
      <c r="B532" s="92"/>
      <c r="E532" s="93"/>
    </row>
    <row r="533" spans="1:5" x14ac:dyDescent="0.35">
      <c r="A533" s="91"/>
      <c r="B533" s="92"/>
      <c r="E533" s="93"/>
    </row>
    <row r="534" spans="1:5" x14ac:dyDescent="0.35">
      <c r="A534" s="91"/>
      <c r="B534" s="92"/>
      <c r="E534" s="93"/>
    </row>
    <row r="535" spans="1:5" x14ac:dyDescent="0.35">
      <c r="A535" s="91"/>
      <c r="B535" s="92"/>
      <c r="E535" s="93"/>
    </row>
    <row r="536" spans="1:5" x14ac:dyDescent="0.35">
      <c r="A536" s="91"/>
      <c r="B536" s="92"/>
      <c r="E536" s="93"/>
    </row>
    <row r="537" spans="1:5" x14ac:dyDescent="0.35">
      <c r="A537" s="91"/>
      <c r="B537" s="92"/>
      <c r="E537" s="93"/>
    </row>
    <row r="538" spans="1:5" x14ac:dyDescent="0.35">
      <c r="A538" s="91"/>
      <c r="B538" s="92"/>
      <c r="E538" s="93"/>
    </row>
    <row r="539" spans="1:5" x14ac:dyDescent="0.35">
      <c r="A539" s="91"/>
      <c r="B539" s="92"/>
      <c r="E539" s="93"/>
    </row>
    <row r="540" spans="1:5" x14ac:dyDescent="0.35">
      <c r="A540" s="91"/>
      <c r="B540" s="92"/>
      <c r="E540" s="93"/>
    </row>
    <row r="541" spans="1:5" x14ac:dyDescent="0.35">
      <c r="A541" s="91"/>
      <c r="B541" s="92"/>
      <c r="E541" s="93"/>
    </row>
    <row r="542" spans="1:5" x14ac:dyDescent="0.35">
      <c r="A542" s="91"/>
      <c r="B542" s="92"/>
      <c r="E542" s="93"/>
    </row>
    <row r="543" spans="1:5" x14ac:dyDescent="0.35">
      <c r="A543" s="91"/>
      <c r="B543" s="92"/>
      <c r="E543" s="93"/>
    </row>
    <row r="544" spans="1:5" x14ac:dyDescent="0.35">
      <c r="A544" s="91"/>
      <c r="B544" s="92"/>
      <c r="E544" s="93"/>
    </row>
    <row r="545" spans="1:5" x14ac:dyDescent="0.35">
      <c r="A545" s="91"/>
      <c r="B545" s="92"/>
      <c r="E545" s="93"/>
    </row>
    <row r="546" spans="1:5" x14ac:dyDescent="0.35">
      <c r="A546" s="91"/>
      <c r="B546" s="92"/>
      <c r="E546" s="93"/>
    </row>
    <row r="547" spans="1:5" x14ac:dyDescent="0.35">
      <c r="A547" s="91"/>
      <c r="B547" s="92"/>
      <c r="E547" s="93"/>
    </row>
    <row r="548" spans="1:5" x14ac:dyDescent="0.35">
      <c r="A548" s="91"/>
      <c r="B548" s="92"/>
      <c r="E548" s="93"/>
    </row>
    <row r="549" spans="1:5" x14ac:dyDescent="0.35">
      <c r="A549" s="91"/>
      <c r="B549" s="92"/>
      <c r="E549" s="93"/>
    </row>
    <row r="550" spans="1:5" x14ac:dyDescent="0.35">
      <c r="A550" s="91"/>
      <c r="B550" s="92"/>
      <c r="E550" s="93"/>
    </row>
    <row r="551" spans="1:5" x14ac:dyDescent="0.35">
      <c r="A551" s="91"/>
      <c r="B551" s="92"/>
      <c r="E551" s="93"/>
    </row>
    <row r="552" spans="1:5" x14ac:dyDescent="0.35">
      <c r="A552" s="91"/>
      <c r="B552" s="92"/>
      <c r="E552" s="93"/>
    </row>
    <row r="553" spans="1:5" x14ac:dyDescent="0.35">
      <c r="A553" s="91"/>
      <c r="B553" s="92"/>
      <c r="E553" s="93"/>
    </row>
    <row r="554" spans="1:5" x14ac:dyDescent="0.35">
      <c r="A554" s="91"/>
      <c r="B554" s="92"/>
      <c r="E554" s="93"/>
    </row>
    <row r="555" spans="1:5" x14ac:dyDescent="0.35">
      <c r="A555" s="91"/>
      <c r="B555" s="92"/>
      <c r="E555" s="93"/>
    </row>
    <row r="556" spans="1:5" x14ac:dyDescent="0.35">
      <c r="A556" s="91"/>
      <c r="B556" s="92"/>
      <c r="E556" s="93"/>
    </row>
    <row r="557" spans="1:5" x14ac:dyDescent="0.35">
      <c r="A557" s="91"/>
      <c r="B557" s="92"/>
      <c r="E557" s="93"/>
    </row>
    <row r="558" spans="1:5" x14ac:dyDescent="0.35">
      <c r="A558" s="91"/>
      <c r="B558" s="92"/>
      <c r="E558" s="93"/>
    </row>
    <row r="559" spans="1:5" x14ac:dyDescent="0.35">
      <c r="A559" s="91"/>
      <c r="B559" s="92"/>
      <c r="E559" s="93"/>
    </row>
    <row r="560" spans="1:5" x14ac:dyDescent="0.35">
      <c r="A560" s="91"/>
      <c r="B560" s="92"/>
      <c r="E560" s="93"/>
    </row>
    <row r="561" spans="1:5" x14ac:dyDescent="0.35">
      <c r="A561" s="91"/>
      <c r="B561" s="92"/>
      <c r="E561" s="93"/>
    </row>
    <row r="562" spans="1:5" x14ac:dyDescent="0.35">
      <c r="A562" s="91"/>
      <c r="B562" s="92"/>
      <c r="E562" s="93"/>
    </row>
    <row r="563" spans="1:5" x14ac:dyDescent="0.35">
      <c r="A563" s="91"/>
      <c r="B563" s="92"/>
      <c r="E563" s="93"/>
    </row>
    <row r="564" spans="1:5" x14ac:dyDescent="0.35">
      <c r="A564" s="91"/>
      <c r="B564" s="92"/>
      <c r="E564" s="93"/>
    </row>
    <row r="565" spans="1:5" x14ac:dyDescent="0.35">
      <c r="A565" s="91"/>
      <c r="B565" s="92"/>
      <c r="E565" s="93"/>
    </row>
    <row r="566" spans="1:5" x14ac:dyDescent="0.35">
      <c r="A566" s="91"/>
      <c r="B566" s="92"/>
      <c r="E566" s="93"/>
    </row>
    <row r="567" spans="1:5" x14ac:dyDescent="0.35">
      <c r="A567" s="91"/>
      <c r="B567" s="92"/>
      <c r="E567" s="93"/>
    </row>
    <row r="568" spans="1:5" x14ac:dyDescent="0.35">
      <c r="A568" s="91"/>
      <c r="B568" s="92"/>
      <c r="E568" s="93"/>
    </row>
    <row r="569" spans="1:5" x14ac:dyDescent="0.35">
      <c r="A569" s="91"/>
      <c r="B569" s="92"/>
      <c r="E569" s="93"/>
    </row>
    <row r="570" spans="1:5" x14ac:dyDescent="0.35">
      <c r="A570" s="91"/>
      <c r="B570" s="92"/>
      <c r="E570" s="93"/>
    </row>
    <row r="571" spans="1:5" x14ac:dyDescent="0.35">
      <c r="A571" s="91"/>
      <c r="B571" s="92"/>
      <c r="E571" s="93"/>
    </row>
    <row r="572" spans="1:5" x14ac:dyDescent="0.35">
      <c r="A572" s="91"/>
      <c r="B572" s="92"/>
      <c r="E572" s="93"/>
    </row>
    <row r="573" spans="1:5" x14ac:dyDescent="0.35">
      <c r="A573" s="91"/>
      <c r="B573" s="92"/>
      <c r="E573" s="93"/>
    </row>
    <row r="574" spans="1:5" x14ac:dyDescent="0.35">
      <c r="A574" s="91"/>
      <c r="B574" s="92"/>
      <c r="E574" s="93"/>
    </row>
    <row r="575" spans="1:5" x14ac:dyDescent="0.35">
      <c r="A575" s="91"/>
      <c r="B575" s="92"/>
      <c r="E575" s="93"/>
    </row>
    <row r="576" spans="1:5" x14ac:dyDescent="0.35">
      <c r="A576" s="91"/>
      <c r="B576" s="92"/>
      <c r="E576" s="93"/>
    </row>
    <row r="577" spans="1:5" x14ac:dyDescent="0.35">
      <c r="A577" s="91"/>
      <c r="B577" s="92"/>
      <c r="E577" s="93"/>
    </row>
    <row r="578" spans="1:5" x14ac:dyDescent="0.35">
      <c r="A578" s="91"/>
      <c r="B578" s="92"/>
      <c r="E578" s="93"/>
    </row>
    <row r="579" spans="1:5" x14ac:dyDescent="0.35">
      <c r="A579" s="91"/>
      <c r="B579" s="92"/>
      <c r="E579" s="93"/>
    </row>
    <row r="580" spans="1:5" x14ac:dyDescent="0.35">
      <c r="A580" s="91"/>
      <c r="B580" s="92"/>
      <c r="E580" s="93"/>
    </row>
    <row r="581" spans="1:5" x14ac:dyDescent="0.35">
      <c r="A581" s="91"/>
      <c r="B581" s="92"/>
      <c r="E581" s="93"/>
    </row>
    <row r="582" spans="1:5" x14ac:dyDescent="0.35">
      <c r="A582" s="91"/>
      <c r="B582" s="92"/>
      <c r="E582" s="93"/>
    </row>
    <row r="583" spans="1:5" x14ac:dyDescent="0.35">
      <c r="A583" s="91"/>
      <c r="B583" s="92"/>
      <c r="E583" s="93"/>
    </row>
    <row r="584" spans="1:5" x14ac:dyDescent="0.35">
      <c r="A584" s="91"/>
      <c r="B584" s="92"/>
      <c r="E584" s="93"/>
    </row>
    <row r="585" spans="1:5" x14ac:dyDescent="0.35">
      <c r="A585" s="91"/>
      <c r="B585" s="92"/>
      <c r="E585" s="93"/>
    </row>
    <row r="586" spans="1:5" x14ac:dyDescent="0.35">
      <c r="A586" s="91"/>
      <c r="B586" s="92"/>
      <c r="E586" s="93"/>
    </row>
    <row r="587" spans="1:5" x14ac:dyDescent="0.35">
      <c r="A587" s="91"/>
      <c r="B587" s="92"/>
      <c r="E587" s="93"/>
    </row>
    <row r="588" spans="1:5" x14ac:dyDescent="0.35">
      <c r="A588" s="91"/>
      <c r="B588" s="92"/>
      <c r="E588" s="93"/>
    </row>
    <row r="589" spans="1:5" x14ac:dyDescent="0.35">
      <c r="A589" s="91"/>
      <c r="B589" s="92"/>
      <c r="E589" s="93"/>
    </row>
    <row r="590" spans="1:5" x14ac:dyDescent="0.35">
      <c r="A590" s="91"/>
      <c r="B590" s="92"/>
      <c r="E590" s="93"/>
    </row>
    <row r="591" spans="1:5" x14ac:dyDescent="0.35">
      <c r="A591" s="91"/>
      <c r="B591" s="92"/>
      <c r="E591" s="93"/>
    </row>
    <row r="592" spans="1:5" x14ac:dyDescent="0.35">
      <c r="A592" s="91"/>
      <c r="B592" s="92"/>
      <c r="E592" s="93"/>
    </row>
    <row r="593" spans="1:5" x14ac:dyDescent="0.35">
      <c r="A593" s="91"/>
      <c r="B593" s="92"/>
      <c r="E593" s="93"/>
    </row>
    <row r="594" spans="1:5" x14ac:dyDescent="0.35">
      <c r="A594" s="91"/>
      <c r="B594" s="92"/>
      <c r="E594" s="93"/>
    </row>
    <row r="595" spans="1:5" x14ac:dyDescent="0.35">
      <c r="A595" s="91"/>
      <c r="B595" s="92"/>
      <c r="E595" s="93"/>
    </row>
    <row r="596" spans="1:5" x14ac:dyDescent="0.35">
      <c r="A596" s="91"/>
      <c r="B596" s="92"/>
      <c r="E596" s="93"/>
    </row>
    <row r="597" spans="1:5" x14ac:dyDescent="0.35">
      <c r="A597" s="91"/>
      <c r="B597" s="92"/>
      <c r="E597" s="93"/>
    </row>
    <row r="598" spans="1:5" x14ac:dyDescent="0.35">
      <c r="A598" s="91"/>
      <c r="B598" s="92"/>
      <c r="E598" s="93"/>
    </row>
    <row r="599" spans="1:5" x14ac:dyDescent="0.35">
      <c r="A599" s="91"/>
      <c r="B599" s="92"/>
      <c r="E599" s="93"/>
    </row>
    <row r="600" spans="1:5" x14ac:dyDescent="0.35">
      <c r="A600" s="91"/>
      <c r="B600" s="92"/>
      <c r="E600" s="93"/>
    </row>
    <row r="601" spans="1:5" x14ac:dyDescent="0.35">
      <c r="A601" s="91"/>
      <c r="B601" s="92"/>
      <c r="E601" s="93"/>
    </row>
    <row r="602" spans="1:5" x14ac:dyDescent="0.35">
      <c r="A602" s="91"/>
      <c r="B602" s="92"/>
      <c r="E602" s="93"/>
    </row>
    <row r="603" spans="1:5" x14ac:dyDescent="0.35">
      <c r="A603" s="91"/>
      <c r="B603" s="92"/>
      <c r="E603" s="93"/>
    </row>
    <row r="604" spans="1:5" x14ac:dyDescent="0.35">
      <c r="A604" s="91"/>
      <c r="B604" s="92"/>
      <c r="E604" s="93"/>
    </row>
    <row r="605" spans="1:5" x14ac:dyDescent="0.35">
      <c r="A605" s="91"/>
      <c r="B605" s="92"/>
      <c r="E605" s="93"/>
    </row>
    <row r="606" spans="1:5" x14ac:dyDescent="0.35">
      <c r="A606" s="91"/>
      <c r="B606" s="92"/>
      <c r="E606" s="93"/>
    </row>
    <row r="607" spans="1:5" x14ac:dyDescent="0.35">
      <c r="A607" s="91"/>
      <c r="B607" s="92"/>
      <c r="E607" s="93"/>
    </row>
    <row r="608" spans="1:5" x14ac:dyDescent="0.35">
      <c r="A608" s="91"/>
      <c r="B608" s="92"/>
      <c r="E608" s="93"/>
    </row>
    <row r="609" spans="1:5" x14ac:dyDescent="0.35">
      <c r="A609" s="91"/>
      <c r="B609" s="92"/>
      <c r="E609" s="93"/>
    </row>
    <row r="610" spans="1:5" x14ac:dyDescent="0.35">
      <c r="A610" s="91"/>
      <c r="B610" s="92"/>
      <c r="E610" s="93"/>
    </row>
    <row r="611" spans="1:5" x14ac:dyDescent="0.35">
      <c r="A611" s="91"/>
      <c r="B611" s="92"/>
      <c r="E611" s="93"/>
    </row>
    <row r="612" spans="1:5" x14ac:dyDescent="0.35">
      <c r="A612" s="91"/>
      <c r="B612" s="92"/>
      <c r="E612" s="93"/>
    </row>
    <row r="613" spans="1:5" x14ac:dyDescent="0.35">
      <c r="A613" s="91"/>
      <c r="B613" s="92"/>
      <c r="E613" s="93"/>
    </row>
    <row r="614" spans="1:5" x14ac:dyDescent="0.35">
      <c r="A614" s="91"/>
      <c r="B614" s="92"/>
      <c r="E614" s="93"/>
    </row>
    <row r="615" spans="1:5" x14ac:dyDescent="0.35">
      <c r="A615" s="91"/>
      <c r="B615" s="92"/>
      <c r="E615" s="93"/>
    </row>
    <row r="616" spans="1:5" x14ac:dyDescent="0.35">
      <c r="A616" s="91"/>
      <c r="B616" s="92"/>
      <c r="E616" s="93"/>
    </row>
    <row r="617" spans="1:5" x14ac:dyDescent="0.35">
      <c r="A617" s="91"/>
      <c r="B617" s="92"/>
      <c r="E617" s="93"/>
    </row>
    <row r="618" spans="1:5" x14ac:dyDescent="0.35">
      <c r="A618" s="91"/>
      <c r="B618" s="92"/>
      <c r="E618" s="93"/>
    </row>
    <row r="619" spans="1:5" x14ac:dyDescent="0.35">
      <c r="A619" s="91"/>
      <c r="B619" s="92"/>
      <c r="E619" s="93"/>
    </row>
    <row r="620" spans="1:5" x14ac:dyDescent="0.35">
      <c r="A620" s="91"/>
      <c r="B620" s="92"/>
      <c r="E620" s="93"/>
    </row>
    <row r="621" spans="1:5" x14ac:dyDescent="0.35">
      <c r="A621" s="91"/>
      <c r="B621" s="92"/>
      <c r="E621" s="93"/>
    </row>
    <row r="622" spans="1:5" x14ac:dyDescent="0.35">
      <c r="A622" s="91"/>
      <c r="B622" s="92"/>
      <c r="E622" s="93"/>
    </row>
    <row r="623" spans="1:5" x14ac:dyDescent="0.35">
      <c r="A623" s="91"/>
      <c r="B623" s="92"/>
      <c r="E623" s="93"/>
    </row>
    <row r="624" spans="1:5" x14ac:dyDescent="0.35">
      <c r="A624" s="91"/>
      <c r="B624" s="92"/>
      <c r="E624" s="93"/>
    </row>
    <row r="625" spans="1:5" x14ac:dyDescent="0.35">
      <c r="A625" s="91"/>
      <c r="B625" s="92"/>
      <c r="E625" s="93"/>
    </row>
    <row r="626" spans="1:5" x14ac:dyDescent="0.35">
      <c r="A626" s="91"/>
      <c r="B626" s="92"/>
      <c r="E626" s="93"/>
    </row>
    <row r="627" spans="1:5" x14ac:dyDescent="0.35">
      <c r="A627" s="91"/>
      <c r="B627" s="92"/>
      <c r="E627" s="93"/>
    </row>
    <row r="628" spans="1:5" x14ac:dyDescent="0.35">
      <c r="A628" s="91"/>
      <c r="B628" s="92"/>
      <c r="E628" s="93"/>
    </row>
    <row r="629" spans="1:5" x14ac:dyDescent="0.35">
      <c r="A629" s="91"/>
      <c r="B629" s="92"/>
      <c r="E629" s="93"/>
    </row>
    <row r="630" spans="1:5" x14ac:dyDescent="0.35">
      <c r="A630" s="91"/>
      <c r="B630" s="92"/>
      <c r="E630" s="93"/>
    </row>
    <row r="631" spans="1:5" x14ac:dyDescent="0.35">
      <c r="A631" s="91"/>
      <c r="B631" s="92"/>
      <c r="E631" s="93"/>
    </row>
    <row r="632" spans="1:5" x14ac:dyDescent="0.35">
      <c r="A632" s="91"/>
      <c r="B632" s="92"/>
      <c r="E632" s="93"/>
    </row>
    <row r="633" spans="1:5" x14ac:dyDescent="0.35">
      <c r="A633" s="91"/>
      <c r="B633" s="92"/>
      <c r="E633" s="93"/>
    </row>
    <row r="634" spans="1:5" x14ac:dyDescent="0.35">
      <c r="A634" s="91"/>
      <c r="B634" s="92"/>
      <c r="E634" s="93"/>
    </row>
    <row r="635" spans="1:5" x14ac:dyDescent="0.35">
      <c r="A635" s="91"/>
      <c r="B635" s="92"/>
      <c r="E635" s="93"/>
    </row>
    <row r="636" spans="1:5" x14ac:dyDescent="0.35">
      <c r="A636" s="91"/>
      <c r="B636" s="92"/>
      <c r="E636" s="93"/>
    </row>
    <row r="637" spans="1:5" x14ac:dyDescent="0.35">
      <c r="A637" s="91"/>
      <c r="B637" s="92"/>
      <c r="E637" s="93"/>
    </row>
    <row r="638" spans="1:5" x14ac:dyDescent="0.35">
      <c r="A638" s="91"/>
      <c r="B638" s="92"/>
      <c r="E638" s="93"/>
    </row>
    <row r="639" spans="1:5" x14ac:dyDescent="0.35">
      <c r="A639" s="91"/>
      <c r="B639" s="92"/>
      <c r="E639" s="93"/>
    </row>
    <row r="640" spans="1:5" x14ac:dyDescent="0.35">
      <c r="A640" s="91"/>
      <c r="B640" s="92"/>
      <c r="E640" s="93"/>
    </row>
    <row r="641" spans="1:5" x14ac:dyDescent="0.35">
      <c r="A641" s="91"/>
      <c r="B641" s="92"/>
      <c r="E641" s="93"/>
    </row>
    <row r="642" spans="1:5" x14ac:dyDescent="0.35">
      <c r="A642" s="91"/>
      <c r="B642" s="92"/>
      <c r="E642" s="93"/>
    </row>
    <row r="643" spans="1:5" x14ac:dyDescent="0.35">
      <c r="A643" s="91"/>
      <c r="B643" s="92"/>
      <c r="E643" s="93"/>
    </row>
    <row r="644" spans="1:5" x14ac:dyDescent="0.35">
      <c r="A644" s="91"/>
      <c r="B644" s="92"/>
      <c r="E644" s="93"/>
    </row>
    <row r="645" spans="1:5" x14ac:dyDescent="0.35">
      <c r="A645" s="91"/>
      <c r="B645" s="92"/>
      <c r="E645" s="93"/>
    </row>
    <row r="646" spans="1:5" x14ac:dyDescent="0.35">
      <c r="A646" s="91"/>
      <c r="B646" s="92"/>
      <c r="E646" s="93"/>
    </row>
    <row r="647" spans="1:5" x14ac:dyDescent="0.35">
      <c r="A647" s="91"/>
      <c r="B647" s="92"/>
      <c r="E647" s="93"/>
    </row>
    <row r="648" spans="1:5" x14ac:dyDescent="0.35">
      <c r="A648" s="91"/>
      <c r="B648" s="92"/>
      <c r="E648" s="93"/>
    </row>
    <row r="649" spans="1:5" x14ac:dyDescent="0.35">
      <c r="A649" s="91"/>
      <c r="B649" s="92"/>
      <c r="E649" s="93"/>
    </row>
    <row r="650" spans="1:5" x14ac:dyDescent="0.35">
      <c r="A650" s="91"/>
      <c r="B650" s="92"/>
      <c r="E650" s="93"/>
    </row>
    <row r="651" spans="1:5" x14ac:dyDescent="0.35">
      <c r="A651" s="91"/>
      <c r="B651" s="92"/>
      <c r="E651" s="93"/>
    </row>
    <row r="652" spans="1:5" x14ac:dyDescent="0.35">
      <c r="A652" s="91"/>
      <c r="B652" s="92"/>
      <c r="E652" s="93"/>
    </row>
    <row r="653" spans="1:5" x14ac:dyDescent="0.35">
      <c r="A653" s="91"/>
      <c r="B653" s="92"/>
      <c r="E653" s="93"/>
    </row>
    <row r="654" spans="1:5" x14ac:dyDescent="0.35">
      <c r="A654" s="91"/>
      <c r="B654" s="92"/>
      <c r="E654" s="93"/>
    </row>
    <row r="655" spans="1:5" x14ac:dyDescent="0.35">
      <c r="A655" s="91"/>
      <c r="B655" s="92"/>
      <c r="E655" s="93"/>
    </row>
    <row r="656" spans="1:5" x14ac:dyDescent="0.35">
      <c r="A656" s="91"/>
      <c r="B656" s="92"/>
      <c r="E656" s="93"/>
    </row>
    <row r="657" spans="1:5" x14ac:dyDescent="0.35">
      <c r="A657" s="91"/>
      <c r="B657" s="92"/>
      <c r="E657" s="93"/>
    </row>
    <row r="658" spans="1:5" x14ac:dyDescent="0.35">
      <c r="A658" s="91"/>
      <c r="B658" s="92"/>
      <c r="E658" s="93"/>
    </row>
    <row r="659" spans="1:5" x14ac:dyDescent="0.35">
      <c r="A659" s="91"/>
      <c r="B659" s="92"/>
      <c r="E659" s="93"/>
    </row>
    <row r="660" spans="1:5" x14ac:dyDescent="0.35">
      <c r="A660" s="91"/>
      <c r="B660" s="92"/>
      <c r="E660" s="93"/>
    </row>
    <row r="661" spans="1:5" x14ac:dyDescent="0.35">
      <c r="A661" s="91"/>
      <c r="B661" s="92"/>
      <c r="E661" s="93"/>
    </row>
    <row r="662" spans="1:5" x14ac:dyDescent="0.35">
      <c r="A662" s="91"/>
      <c r="B662" s="92"/>
      <c r="E662" s="93"/>
    </row>
    <row r="663" spans="1:5" x14ac:dyDescent="0.35">
      <c r="A663" s="91"/>
      <c r="B663" s="92"/>
      <c r="E663" s="93"/>
    </row>
    <row r="664" spans="1:5" x14ac:dyDescent="0.35">
      <c r="A664" s="91"/>
      <c r="B664" s="92"/>
      <c r="E664" s="93"/>
    </row>
    <row r="665" spans="1:5" x14ac:dyDescent="0.35">
      <c r="A665" s="91"/>
      <c r="B665" s="92"/>
      <c r="E665" s="93"/>
    </row>
    <row r="666" spans="1:5" x14ac:dyDescent="0.35">
      <c r="A666" s="91"/>
      <c r="B666" s="92"/>
      <c r="E666" s="93"/>
    </row>
    <row r="667" spans="1:5" x14ac:dyDescent="0.35">
      <c r="A667" s="91"/>
      <c r="B667" s="92"/>
      <c r="E667" s="93"/>
    </row>
    <row r="668" spans="1:5" x14ac:dyDescent="0.35">
      <c r="A668" s="91"/>
      <c r="B668" s="92"/>
      <c r="E668" s="93"/>
    </row>
    <row r="669" spans="1:5" x14ac:dyDescent="0.35">
      <c r="A669" s="91"/>
      <c r="B669" s="92"/>
      <c r="E669" s="93"/>
    </row>
    <row r="670" spans="1:5" x14ac:dyDescent="0.35">
      <c r="A670" s="91"/>
      <c r="B670" s="92"/>
      <c r="E670" s="93"/>
    </row>
    <row r="671" spans="1:5" x14ac:dyDescent="0.35">
      <c r="A671" s="91"/>
      <c r="B671" s="92"/>
      <c r="E671" s="93"/>
    </row>
    <row r="672" spans="1:5" x14ac:dyDescent="0.35">
      <c r="A672" s="91"/>
      <c r="B672" s="92"/>
      <c r="E672" s="93"/>
    </row>
    <row r="673" spans="1:5" x14ac:dyDescent="0.35">
      <c r="A673" s="91"/>
      <c r="B673" s="92"/>
      <c r="E673" s="93"/>
    </row>
    <row r="674" spans="1:5" x14ac:dyDescent="0.35">
      <c r="A674" s="91"/>
      <c r="B674" s="92"/>
      <c r="E674" s="93"/>
    </row>
    <row r="675" spans="1:5" x14ac:dyDescent="0.35">
      <c r="A675" s="91"/>
      <c r="B675" s="92"/>
      <c r="E675" s="93"/>
    </row>
    <row r="676" spans="1:5" x14ac:dyDescent="0.35">
      <c r="A676" s="91"/>
      <c r="B676" s="92"/>
      <c r="E676" s="93"/>
    </row>
    <row r="677" spans="1:5" x14ac:dyDescent="0.35">
      <c r="A677" s="91"/>
      <c r="B677" s="92"/>
      <c r="E677" s="93"/>
    </row>
    <row r="678" spans="1:5" x14ac:dyDescent="0.35">
      <c r="A678" s="91"/>
      <c r="B678" s="92"/>
      <c r="E678" s="93"/>
    </row>
    <row r="679" spans="1:5" x14ac:dyDescent="0.35">
      <c r="A679" s="91"/>
      <c r="B679" s="92"/>
      <c r="E679" s="93"/>
    </row>
    <row r="680" spans="1:5" x14ac:dyDescent="0.35">
      <c r="A680" s="91"/>
      <c r="B680" s="92"/>
      <c r="E680" s="93"/>
    </row>
    <row r="681" spans="1:5" x14ac:dyDescent="0.35">
      <c r="A681" s="91"/>
      <c r="B681" s="92"/>
      <c r="E681" s="93"/>
    </row>
    <row r="682" spans="1:5" x14ac:dyDescent="0.35">
      <c r="A682" s="91"/>
      <c r="B682" s="92"/>
      <c r="E682" s="93"/>
    </row>
    <row r="683" spans="1:5" x14ac:dyDescent="0.35">
      <c r="A683" s="91"/>
      <c r="B683" s="92"/>
      <c r="E683" s="93"/>
    </row>
    <row r="684" spans="1:5" x14ac:dyDescent="0.35">
      <c r="A684" s="91"/>
      <c r="B684" s="92"/>
      <c r="E684" s="93"/>
    </row>
    <row r="685" spans="1:5" x14ac:dyDescent="0.35">
      <c r="A685" s="91"/>
      <c r="B685" s="92"/>
      <c r="E685" s="93"/>
    </row>
    <row r="686" spans="1:5" x14ac:dyDescent="0.35">
      <c r="A686" s="91"/>
      <c r="B686" s="92"/>
      <c r="E686" s="93"/>
    </row>
    <row r="687" spans="1:5" x14ac:dyDescent="0.35">
      <c r="A687" s="91"/>
      <c r="B687" s="92"/>
      <c r="E687" s="93"/>
    </row>
    <row r="688" spans="1:5" x14ac:dyDescent="0.35">
      <c r="A688" s="91"/>
      <c r="B688" s="92"/>
      <c r="E688" s="93"/>
    </row>
    <row r="689" spans="1:5" x14ac:dyDescent="0.35">
      <c r="A689" s="91"/>
      <c r="B689" s="92"/>
      <c r="E689" s="93"/>
    </row>
    <row r="690" spans="1:5" x14ac:dyDescent="0.35">
      <c r="A690" s="91"/>
      <c r="B690" s="92"/>
      <c r="E690" s="93"/>
    </row>
    <row r="691" spans="1:5" x14ac:dyDescent="0.35">
      <c r="A691" s="91"/>
      <c r="B691" s="92"/>
      <c r="E691" s="93"/>
    </row>
    <row r="692" spans="1:5" x14ac:dyDescent="0.35">
      <c r="A692" s="91"/>
      <c r="B692" s="92"/>
      <c r="E692" s="93"/>
    </row>
    <row r="693" spans="1:5" x14ac:dyDescent="0.35">
      <c r="A693" s="91"/>
      <c r="B693" s="92"/>
      <c r="E693" s="93"/>
    </row>
    <row r="694" spans="1:5" x14ac:dyDescent="0.35">
      <c r="A694" s="91"/>
      <c r="B694" s="92"/>
      <c r="E694" s="93"/>
    </row>
    <row r="695" spans="1:5" x14ac:dyDescent="0.35">
      <c r="A695" s="91"/>
      <c r="B695" s="92"/>
      <c r="E695" s="93"/>
    </row>
    <row r="696" spans="1:5" x14ac:dyDescent="0.35">
      <c r="A696" s="91"/>
      <c r="B696" s="92"/>
      <c r="E696" s="93"/>
    </row>
    <row r="697" spans="1:5" x14ac:dyDescent="0.35">
      <c r="A697" s="91"/>
      <c r="B697" s="92"/>
      <c r="E697" s="93"/>
    </row>
    <row r="698" spans="1:5" x14ac:dyDescent="0.35">
      <c r="A698" s="91"/>
      <c r="B698" s="92"/>
      <c r="E698" s="93"/>
    </row>
    <row r="699" spans="1:5" x14ac:dyDescent="0.35">
      <c r="A699" s="91"/>
      <c r="B699" s="92"/>
      <c r="E699" s="93"/>
    </row>
    <row r="700" spans="1:5" x14ac:dyDescent="0.35">
      <c r="A700" s="91"/>
      <c r="B700" s="92"/>
      <c r="E700" s="93"/>
    </row>
    <row r="701" spans="1:5" x14ac:dyDescent="0.35">
      <c r="A701" s="91"/>
      <c r="B701" s="92"/>
      <c r="E701" s="93"/>
    </row>
    <row r="702" spans="1:5" x14ac:dyDescent="0.35">
      <c r="A702" s="91"/>
      <c r="B702" s="92"/>
      <c r="E702" s="93"/>
    </row>
    <row r="703" spans="1:5" x14ac:dyDescent="0.35">
      <c r="A703" s="91"/>
      <c r="B703" s="92"/>
      <c r="E703" s="93"/>
    </row>
    <row r="704" spans="1:5" x14ac:dyDescent="0.35">
      <c r="A704" s="91"/>
      <c r="B704" s="92"/>
      <c r="E704" s="93"/>
    </row>
    <row r="705" spans="1:5" x14ac:dyDescent="0.35">
      <c r="A705" s="91"/>
      <c r="B705" s="92"/>
      <c r="E705" s="93"/>
    </row>
    <row r="706" spans="1:5" x14ac:dyDescent="0.35">
      <c r="A706" s="91"/>
      <c r="B706" s="92"/>
      <c r="E706" s="93"/>
    </row>
    <row r="707" spans="1:5" x14ac:dyDescent="0.35">
      <c r="A707" s="91"/>
      <c r="B707" s="92"/>
      <c r="E707" s="93"/>
    </row>
    <row r="708" spans="1:5" x14ac:dyDescent="0.35">
      <c r="A708" s="91"/>
      <c r="B708" s="92"/>
      <c r="E708" s="93"/>
    </row>
    <row r="709" spans="1:5" x14ac:dyDescent="0.35">
      <c r="A709" s="91"/>
      <c r="B709" s="92"/>
      <c r="E709" s="93"/>
    </row>
    <row r="710" spans="1:5" x14ac:dyDescent="0.35">
      <c r="A710" s="91"/>
      <c r="B710" s="92"/>
      <c r="E710" s="93"/>
    </row>
    <row r="711" spans="1:5" x14ac:dyDescent="0.35">
      <c r="A711" s="91"/>
      <c r="B711" s="92"/>
      <c r="E711" s="93"/>
    </row>
    <row r="712" spans="1:5" x14ac:dyDescent="0.35">
      <c r="A712" s="91"/>
      <c r="B712" s="92"/>
      <c r="E712" s="93"/>
    </row>
    <row r="713" spans="1:5" x14ac:dyDescent="0.35">
      <c r="A713" s="91"/>
      <c r="B713" s="92"/>
      <c r="E713" s="93"/>
    </row>
    <row r="714" spans="1:5" x14ac:dyDescent="0.35">
      <c r="A714" s="91"/>
      <c r="B714" s="92"/>
      <c r="E714" s="93"/>
    </row>
    <row r="715" spans="1:5" x14ac:dyDescent="0.35">
      <c r="A715" s="91"/>
      <c r="B715" s="92"/>
      <c r="E715" s="93"/>
    </row>
    <row r="716" spans="1:5" x14ac:dyDescent="0.35">
      <c r="A716" s="91"/>
      <c r="B716" s="92"/>
      <c r="E716" s="93"/>
    </row>
    <row r="717" spans="1:5" x14ac:dyDescent="0.35">
      <c r="A717" s="91"/>
      <c r="B717" s="92"/>
      <c r="E717" s="93"/>
    </row>
    <row r="718" spans="1:5" x14ac:dyDescent="0.35">
      <c r="A718" s="91"/>
      <c r="B718" s="92"/>
      <c r="E718" s="93"/>
    </row>
    <row r="719" spans="1:5" x14ac:dyDescent="0.35">
      <c r="A719" s="91"/>
      <c r="B719" s="92"/>
      <c r="E719" s="93"/>
    </row>
    <row r="720" spans="1:5" x14ac:dyDescent="0.35">
      <c r="A720" s="91"/>
      <c r="B720" s="92"/>
      <c r="E720" s="93"/>
    </row>
    <row r="721" spans="1:5" x14ac:dyDescent="0.35">
      <c r="A721" s="91"/>
      <c r="B721" s="92"/>
      <c r="E721" s="93"/>
    </row>
    <row r="722" spans="1:5" x14ac:dyDescent="0.35">
      <c r="A722" s="91"/>
      <c r="B722" s="92"/>
      <c r="E722" s="93"/>
    </row>
    <row r="723" spans="1:5" x14ac:dyDescent="0.35">
      <c r="A723" s="91"/>
      <c r="B723" s="92"/>
      <c r="E723" s="93"/>
    </row>
    <row r="724" spans="1:5" x14ac:dyDescent="0.35">
      <c r="A724" s="91"/>
      <c r="B724" s="92"/>
      <c r="E724" s="93"/>
    </row>
    <row r="725" spans="1:5" x14ac:dyDescent="0.35">
      <c r="A725" s="91"/>
      <c r="B725" s="92"/>
      <c r="E725" s="93"/>
    </row>
    <row r="726" spans="1:5" x14ac:dyDescent="0.35">
      <c r="A726" s="91"/>
      <c r="B726" s="92"/>
      <c r="E726" s="93"/>
    </row>
    <row r="727" spans="1:5" x14ac:dyDescent="0.35">
      <c r="A727" s="91"/>
      <c r="B727" s="92"/>
      <c r="E727" s="93"/>
    </row>
    <row r="728" spans="1:5" x14ac:dyDescent="0.35">
      <c r="A728" s="91"/>
      <c r="B728" s="92"/>
      <c r="E728" s="93"/>
    </row>
    <row r="729" spans="1:5" x14ac:dyDescent="0.35">
      <c r="A729" s="91"/>
      <c r="B729" s="92"/>
      <c r="E729" s="93"/>
    </row>
    <row r="730" spans="1:5" x14ac:dyDescent="0.35">
      <c r="A730" s="91"/>
      <c r="B730" s="92"/>
      <c r="E730" s="93"/>
    </row>
    <row r="731" spans="1:5" x14ac:dyDescent="0.35">
      <c r="A731" s="91"/>
      <c r="B731" s="92"/>
      <c r="E731" s="93"/>
    </row>
    <row r="732" spans="1:5" x14ac:dyDescent="0.35">
      <c r="A732" s="91"/>
      <c r="B732" s="92"/>
      <c r="E732" s="93"/>
    </row>
    <row r="733" spans="1:5" x14ac:dyDescent="0.35">
      <c r="A733" s="91"/>
      <c r="B733" s="92"/>
      <c r="E733" s="93"/>
    </row>
    <row r="734" spans="1:5" x14ac:dyDescent="0.35">
      <c r="A734" s="91"/>
      <c r="B734" s="92"/>
      <c r="E734" s="93"/>
    </row>
    <row r="735" spans="1:5" x14ac:dyDescent="0.35">
      <c r="A735" s="91"/>
      <c r="B735" s="92"/>
      <c r="E735" s="93"/>
    </row>
    <row r="736" spans="1:5" x14ac:dyDescent="0.35">
      <c r="A736" s="91"/>
      <c r="B736" s="92"/>
      <c r="E736" s="93"/>
    </row>
    <row r="737" spans="1:5" x14ac:dyDescent="0.35">
      <c r="A737" s="91"/>
      <c r="B737" s="92"/>
      <c r="E737" s="93"/>
    </row>
    <row r="738" spans="1:5" x14ac:dyDescent="0.35">
      <c r="A738" s="91"/>
      <c r="B738" s="92"/>
      <c r="E738" s="93"/>
    </row>
    <row r="739" spans="1:5" x14ac:dyDescent="0.35">
      <c r="A739" s="91"/>
      <c r="B739" s="92"/>
      <c r="E739" s="93"/>
    </row>
    <row r="740" spans="1:5" x14ac:dyDescent="0.35">
      <c r="A740" s="91"/>
      <c r="B740" s="92"/>
      <c r="E740" s="93"/>
    </row>
    <row r="741" spans="1:5" x14ac:dyDescent="0.35">
      <c r="A741" s="91"/>
      <c r="B741" s="92"/>
      <c r="E741" s="93"/>
    </row>
    <row r="742" spans="1:5" x14ac:dyDescent="0.35">
      <c r="A742" s="91"/>
      <c r="B742" s="92"/>
      <c r="E742" s="93"/>
    </row>
    <row r="743" spans="1:5" x14ac:dyDescent="0.35">
      <c r="A743" s="91"/>
      <c r="B743" s="92"/>
      <c r="E743" s="93"/>
    </row>
    <row r="744" spans="1:5" x14ac:dyDescent="0.35">
      <c r="A744" s="91"/>
      <c r="B744" s="92"/>
      <c r="E744" s="93"/>
    </row>
    <row r="745" spans="1:5" x14ac:dyDescent="0.35">
      <c r="A745" s="91"/>
      <c r="B745" s="92"/>
      <c r="E745" s="93"/>
    </row>
    <row r="746" spans="1:5" x14ac:dyDescent="0.35">
      <c r="A746" s="91"/>
      <c r="B746" s="92"/>
      <c r="E746" s="93"/>
    </row>
    <row r="747" spans="1:5" x14ac:dyDescent="0.35">
      <c r="A747" s="91"/>
      <c r="B747" s="92"/>
      <c r="E747" s="93"/>
    </row>
    <row r="748" spans="1:5" x14ac:dyDescent="0.35">
      <c r="A748" s="91"/>
      <c r="B748" s="92"/>
      <c r="E748" s="93"/>
    </row>
    <row r="749" spans="1:5" x14ac:dyDescent="0.35">
      <c r="A749" s="91"/>
      <c r="B749" s="92"/>
      <c r="E749" s="93"/>
    </row>
    <row r="750" spans="1:5" x14ac:dyDescent="0.35">
      <c r="A750" s="91"/>
      <c r="B750" s="92"/>
      <c r="E750" s="93"/>
    </row>
    <row r="751" spans="1:5" x14ac:dyDescent="0.35">
      <c r="A751" s="91"/>
      <c r="B751" s="92"/>
      <c r="E751" s="93"/>
    </row>
    <row r="752" spans="1:5" x14ac:dyDescent="0.35">
      <c r="A752" s="91"/>
      <c r="B752" s="92"/>
      <c r="E752" s="93"/>
    </row>
    <row r="753" spans="1:5" x14ac:dyDescent="0.35">
      <c r="A753" s="91"/>
      <c r="B753" s="92"/>
      <c r="E753" s="93"/>
    </row>
    <row r="754" spans="1:5" x14ac:dyDescent="0.35">
      <c r="A754" s="91"/>
      <c r="B754" s="92"/>
      <c r="E754" s="93"/>
    </row>
    <row r="755" spans="1:5" x14ac:dyDescent="0.35">
      <c r="A755" s="91"/>
      <c r="B755" s="92"/>
      <c r="E755" s="93"/>
    </row>
    <row r="756" spans="1:5" x14ac:dyDescent="0.35">
      <c r="A756" s="91"/>
      <c r="B756" s="92"/>
      <c r="E756" s="93"/>
    </row>
    <row r="757" spans="1:5" x14ac:dyDescent="0.35">
      <c r="A757" s="91"/>
      <c r="B757" s="92"/>
      <c r="E757" s="93"/>
    </row>
    <row r="758" spans="1:5" x14ac:dyDescent="0.35">
      <c r="A758" s="91"/>
      <c r="B758" s="92"/>
      <c r="E758" s="93"/>
    </row>
    <row r="759" spans="1:5" x14ac:dyDescent="0.35">
      <c r="A759" s="91"/>
      <c r="B759" s="92"/>
      <c r="E759" s="93"/>
    </row>
    <row r="760" spans="1:5" x14ac:dyDescent="0.35">
      <c r="A760" s="91"/>
      <c r="B760" s="92"/>
      <c r="E760" s="93"/>
    </row>
    <row r="761" spans="1:5" x14ac:dyDescent="0.35">
      <c r="A761" s="91"/>
      <c r="B761" s="92"/>
      <c r="E761" s="93"/>
    </row>
    <row r="762" spans="1:5" x14ac:dyDescent="0.35">
      <c r="A762" s="91"/>
      <c r="B762" s="92"/>
      <c r="E762" s="93"/>
    </row>
    <row r="763" spans="1:5" x14ac:dyDescent="0.35">
      <c r="A763" s="91"/>
      <c r="B763" s="92"/>
      <c r="E763" s="93"/>
    </row>
    <row r="764" spans="1:5" x14ac:dyDescent="0.35">
      <c r="A764" s="91"/>
      <c r="B764" s="92"/>
      <c r="E764" s="93"/>
    </row>
    <row r="765" spans="1:5" x14ac:dyDescent="0.35">
      <c r="A765" s="91"/>
      <c r="B765" s="92"/>
      <c r="E765" s="93"/>
    </row>
    <row r="766" spans="1:5" x14ac:dyDescent="0.35">
      <c r="A766" s="91"/>
      <c r="B766" s="92"/>
      <c r="E766" s="93"/>
    </row>
    <row r="767" spans="1:5" x14ac:dyDescent="0.35">
      <c r="A767" s="91"/>
      <c r="B767" s="92"/>
      <c r="E767" s="93"/>
    </row>
    <row r="768" spans="1:5" x14ac:dyDescent="0.35">
      <c r="A768" s="91"/>
      <c r="B768" s="92"/>
      <c r="E768" s="93"/>
    </row>
    <row r="769" spans="1:5" x14ac:dyDescent="0.35">
      <c r="A769" s="91"/>
      <c r="B769" s="92"/>
      <c r="E769" s="93"/>
    </row>
    <row r="770" spans="1:5" x14ac:dyDescent="0.35">
      <c r="A770" s="91"/>
      <c r="B770" s="92"/>
      <c r="E770" s="93"/>
    </row>
    <row r="771" spans="1:5" x14ac:dyDescent="0.35">
      <c r="A771" s="91"/>
      <c r="B771" s="92"/>
      <c r="E771" s="93"/>
    </row>
    <row r="772" spans="1:5" x14ac:dyDescent="0.35">
      <c r="A772" s="91"/>
      <c r="B772" s="92"/>
      <c r="E772" s="93"/>
    </row>
    <row r="773" spans="1:5" x14ac:dyDescent="0.35">
      <c r="A773" s="91"/>
      <c r="B773" s="92"/>
      <c r="E773" s="93"/>
    </row>
    <row r="774" spans="1:5" x14ac:dyDescent="0.35">
      <c r="A774" s="91"/>
      <c r="B774" s="92"/>
      <c r="E774" s="93"/>
    </row>
    <row r="775" spans="1:5" x14ac:dyDescent="0.35">
      <c r="A775" s="91"/>
      <c r="B775" s="92"/>
      <c r="E775" s="93"/>
    </row>
    <row r="776" spans="1:5" x14ac:dyDescent="0.35">
      <c r="A776" s="91"/>
      <c r="B776" s="92"/>
      <c r="E776" s="93"/>
    </row>
    <row r="777" spans="1:5" x14ac:dyDescent="0.35">
      <c r="A777" s="91"/>
      <c r="B777" s="92"/>
      <c r="E777" s="93"/>
    </row>
    <row r="778" spans="1:5" x14ac:dyDescent="0.35">
      <c r="A778" s="91"/>
      <c r="B778" s="92"/>
      <c r="E778" s="93"/>
    </row>
    <row r="779" spans="1:5" x14ac:dyDescent="0.35">
      <c r="A779" s="91"/>
      <c r="B779" s="92"/>
      <c r="E779" s="93"/>
    </row>
    <row r="780" spans="1:5" x14ac:dyDescent="0.35">
      <c r="A780" s="91"/>
      <c r="B780" s="92"/>
      <c r="E780" s="93"/>
    </row>
    <row r="781" spans="1:5" x14ac:dyDescent="0.35">
      <c r="A781" s="91"/>
      <c r="B781" s="92"/>
      <c r="E781" s="93"/>
    </row>
    <row r="782" spans="1:5" x14ac:dyDescent="0.35">
      <c r="A782" s="91"/>
      <c r="B782" s="92"/>
      <c r="E782" s="93"/>
    </row>
    <row r="783" spans="1:5" x14ac:dyDescent="0.35">
      <c r="A783" s="91"/>
      <c r="B783" s="92"/>
      <c r="E783" s="93"/>
    </row>
    <row r="784" spans="1:5" x14ac:dyDescent="0.35">
      <c r="A784" s="91"/>
      <c r="B784" s="92"/>
      <c r="E784" s="93"/>
    </row>
    <row r="785" spans="1:5" x14ac:dyDescent="0.35">
      <c r="A785" s="91"/>
      <c r="B785" s="92"/>
      <c r="E785" s="93"/>
    </row>
    <row r="786" spans="1:5" x14ac:dyDescent="0.35">
      <c r="A786" s="91"/>
      <c r="B786" s="92"/>
      <c r="E786" s="93"/>
    </row>
    <row r="787" spans="1:5" x14ac:dyDescent="0.35">
      <c r="A787" s="91"/>
      <c r="B787" s="92"/>
      <c r="E787" s="93"/>
    </row>
    <row r="788" spans="1:5" x14ac:dyDescent="0.35">
      <c r="A788" s="91"/>
      <c r="B788" s="92"/>
      <c r="E788" s="93"/>
    </row>
    <row r="789" spans="1:5" x14ac:dyDescent="0.35">
      <c r="A789" s="91"/>
      <c r="B789" s="92"/>
      <c r="E789" s="93"/>
    </row>
    <row r="790" spans="1:5" x14ac:dyDescent="0.35">
      <c r="A790" s="91"/>
      <c r="B790" s="92"/>
      <c r="E790" s="93"/>
    </row>
    <row r="791" spans="1:5" x14ac:dyDescent="0.35">
      <c r="A791" s="91"/>
      <c r="B791" s="92"/>
      <c r="E791" s="93"/>
    </row>
    <row r="792" spans="1:5" x14ac:dyDescent="0.35">
      <c r="A792" s="91"/>
      <c r="B792" s="92"/>
      <c r="E792" s="93"/>
    </row>
    <row r="793" spans="1:5" x14ac:dyDescent="0.35">
      <c r="A793" s="91"/>
      <c r="B793" s="92"/>
      <c r="E793" s="93"/>
    </row>
    <row r="794" spans="1:5" x14ac:dyDescent="0.35">
      <c r="A794" s="91"/>
      <c r="B794" s="92"/>
      <c r="E794" s="93"/>
    </row>
    <row r="795" spans="1:5" x14ac:dyDescent="0.35">
      <c r="A795" s="91"/>
      <c r="B795" s="92"/>
      <c r="E795" s="93"/>
    </row>
    <row r="796" spans="1:5" x14ac:dyDescent="0.35">
      <c r="A796" s="91"/>
      <c r="B796" s="92"/>
      <c r="E796" s="93"/>
    </row>
    <row r="797" spans="1:5" x14ac:dyDescent="0.35">
      <c r="A797" s="91"/>
      <c r="B797" s="92"/>
      <c r="E797" s="93"/>
    </row>
    <row r="798" spans="1:5" x14ac:dyDescent="0.35">
      <c r="A798" s="91"/>
      <c r="B798" s="92"/>
      <c r="E798" s="93"/>
    </row>
    <row r="799" spans="1:5" x14ac:dyDescent="0.35">
      <c r="A799" s="91"/>
      <c r="B799" s="92"/>
      <c r="E799" s="93"/>
    </row>
    <row r="800" spans="1:5" x14ac:dyDescent="0.35">
      <c r="A800" s="91"/>
      <c r="B800" s="92"/>
      <c r="E800" s="93"/>
    </row>
    <row r="801" spans="1:5" x14ac:dyDescent="0.35">
      <c r="A801" s="91"/>
      <c r="B801" s="92"/>
      <c r="E801" s="93"/>
    </row>
    <row r="802" spans="1:5" x14ac:dyDescent="0.35">
      <c r="A802" s="91"/>
      <c r="B802" s="92"/>
      <c r="E802" s="93"/>
    </row>
    <row r="803" spans="1:5" x14ac:dyDescent="0.35">
      <c r="A803" s="91"/>
      <c r="B803" s="92"/>
      <c r="E803" s="93"/>
    </row>
    <row r="804" spans="1:5" x14ac:dyDescent="0.35">
      <c r="A804" s="91"/>
      <c r="B804" s="92"/>
      <c r="E804" s="93"/>
    </row>
    <row r="805" spans="1:5" x14ac:dyDescent="0.35">
      <c r="A805" s="91"/>
      <c r="B805" s="92"/>
      <c r="E805" s="93"/>
    </row>
    <row r="806" spans="1:5" x14ac:dyDescent="0.35">
      <c r="A806" s="91"/>
      <c r="B806" s="92"/>
      <c r="E806" s="93"/>
    </row>
    <row r="807" spans="1:5" x14ac:dyDescent="0.35">
      <c r="A807" s="91"/>
      <c r="B807" s="92"/>
      <c r="E807" s="93"/>
    </row>
    <row r="808" spans="1:5" x14ac:dyDescent="0.35">
      <c r="A808" s="91"/>
      <c r="B808" s="92"/>
      <c r="E808" s="93"/>
    </row>
    <row r="809" spans="1:5" x14ac:dyDescent="0.35">
      <c r="A809" s="91"/>
      <c r="B809" s="92"/>
      <c r="E809" s="93"/>
    </row>
    <row r="810" spans="1:5" x14ac:dyDescent="0.35">
      <c r="A810" s="91"/>
      <c r="B810" s="92"/>
      <c r="E810" s="93"/>
    </row>
    <row r="811" spans="1:5" x14ac:dyDescent="0.35">
      <c r="A811" s="91"/>
      <c r="B811" s="92"/>
      <c r="E811" s="93"/>
    </row>
    <row r="812" spans="1:5" x14ac:dyDescent="0.35">
      <c r="A812" s="91"/>
      <c r="B812" s="92"/>
      <c r="E812" s="93"/>
    </row>
    <row r="813" spans="1:5" x14ac:dyDescent="0.35">
      <c r="A813" s="91"/>
      <c r="B813" s="92"/>
      <c r="E813" s="93"/>
    </row>
    <row r="814" spans="1:5" x14ac:dyDescent="0.35">
      <c r="A814" s="91"/>
      <c r="B814" s="92"/>
      <c r="E814" s="93"/>
    </row>
    <row r="815" spans="1:5" x14ac:dyDescent="0.35">
      <c r="A815" s="91"/>
      <c r="B815" s="92"/>
      <c r="E815" s="93"/>
    </row>
    <row r="816" spans="1:5" x14ac:dyDescent="0.35">
      <c r="A816" s="91"/>
      <c r="B816" s="92"/>
      <c r="E816" s="93"/>
    </row>
    <row r="817" spans="1:5" x14ac:dyDescent="0.35">
      <c r="A817" s="91"/>
      <c r="B817" s="92"/>
      <c r="E817" s="93"/>
    </row>
    <row r="818" spans="1:5" x14ac:dyDescent="0.35">
      <c r="A818" s="91"/>
      <c r="B818" s="92"/>
      <c r="E818" s="93"/>
    </row>
    <row r="819" spans="1:5" x14ac:dyDescent="0.35">
      <c r="A819" s="91"/>
      <c r="B819" s="92"/>
      <c r="E819" s="93"/>
    </row>
    <row r="820" spans="1:5" x14ac:dyDescent="0.35">
      <c r="A820" s="91"/>
      <c r="B820" s="92"/>
      <c r="E820" s="93"/>
    </row>
    <row r="821" spans="1:5" x14ac:dyDescent="0.35">
      <c r="A821" s="91"/>
      <c r="B821" s="92"/>
      <c r="E821" s="93"/>
    </row>
    <row r="822" spans="1:5" x14ac:dyDescent="0.35">
      <c r="A822" s="91"/>
      <c r="B822" s="92"/>
      <c r="E822" s="93"/>
    </row>
    <row r="823" spans="1:5" x14ac:dyDescent="0.35">
      <c r="A823" s="91"/>
      <c r="B823" s="92"/>
      <c r="E823" s="93"/>
    </row>
    <row r="824" spans="1:5" x14ac:dyDescent="0.35">
      <c r="A824" s="91"/>
      <c r="B824" s="92"/>
      <c r="E824" s="93"/>
    </row>
    <row r="825" spans="1:5" x14ac:dyDescent="0.35">
      <c r="A825" s="91"/>
      <c r="B825" s="92"/>
      <c r="E825" s="93"/>
    </row>
    <row r="826" spans="1:5" x14ac:dyDescent="0.35">
      <c r="A826" s="91"/>
      <c r="B826" s="92"/>
      <c r="E826" s="93"/>
    </row>
    <row r="827" spans="1:5" x14ac:dyDescent="0.35">
      <c r="A827" s="91"/>
      <c r="B827" s="92"/>
      <c r="E827" s="93"/>
    </row>
    <row r="828" spans="1:5" x14ac:dyDescent="0.35">
      <c r="A828" s="91"/>
      <c r="B828" s="92"/>
      <c r="E828" s="93"/>
    </row>
    <row r="829" spans="1:5" x14ac:dyDescent="0.35">
      <c r="A829" s="91"/>
      <c r="B829" s="92"/>
      <c r="E829" s="93"/>
    </row>
    <row r="830" spans="1:5" x14ac:dyDescent="0.35">
      <c r="A830" s="91"/>
      <c r="B830" s="92"/>
      <c r="E830" s="93"/>
    </row>
    <row r="831" spans="1:5" x14ac:dyDescent="0.35">
      <c r="A831" s="91"/>
      <c r="B831" s="92"/>
      <c r="E831" s="93"/>
    </row>
    <row r="832" spans="1:5" x14ac:dyDescent="0.35">
      <c r="A832" s="91"/>
      <c r="B832" s="92"/>
      <c r="E832" s="93"/>
    </row>
    <row r="833" spans="1:5" x14ac:dyDescent="0.35">
      <c r="A833" s="91"/>
      <c r="B833" s="92"/>
      <c r="E833" s="93"/>
    </row>
    <row r="834" spans="1:5" x14ac:dyDescent="0.35">
      <c r="A834" s="91"/>
      <c r="B834" s="92"/>
      <c r="E834" s="93"/>
    </row>
    <row r="835" spans="1:5" x14ac:dyDescent="0.35">
      <c r="A835" s="91"/>
      <c r="B835" s="92"/>
      <c r="E835" s="93"/>
    </row>
    <row r="836" spans="1:5" x14ac:dyDescent="0.35">
      <c r="A836" s="91"/>
      <c r="B836" s="92"/>
      <c r="E836" s="93"/>
    </row>
    <row r="837" spans="1:5" x14ac:dyDescent="0.35">
      <c r="A837" s="91"/>
      <c r="B837" s="92"/>
      <c r="E837" s="93"/>
    </row>
    <row r="838" spans="1:5" x14ac:dyDescent="0.35">
      <c r="A838" s="91"/>
      <c r="B838" s="92"/>
      <c r="E838" s="93"/>
    </row>
    <row r="839" spans="1:5" x14ac:dyDescent="0.35">
      <c r="A839" s="91"/>
      <c r="B839" s="92"/>
      <c r="E839" s="93"/>
    </row>
    <row r="840" spans="1:5" x14ac:dyDescent="0.35">
      <c r="A840" s="91"/>
      <c r="B840" s="92"/>
      <c r="E840" s="93"/>
    </row>
    <row r="841" spans="1:5" x14ac:dyDescent="0.35">
      <c r="A841" s="91"/>
      <c r="B841" s="92"/>
      <c r="E841" s="93"/>
    </row>
    <row r="842" spans="1:5" x14ac:dyDescent="0.35">
      <c r="A842" s="91"/>
      <c r="B842" s="92"/>
      <c r="E842" s="93"/>
    </row>
    <row r="843" spans="1:5" x14ac:dyDescent="0.35">
      <c r="A843" s="91"/>
      <c r="B843" s="92"/>
      <c r="E843" s="93"/>
    </row>
    <row r="844" spans="1:5" x14ac:dyDescent="0.35">
      <c r="A844" s="91"/>
      <c r="B844" s="92"/>
      <c r="E844" s="93"/>
    </row>
    <row r="845" spans="1:5" x14ac:dyDescent="0.35">
      <c r="A845" s="91"/>
      <c r="B845" s="92"/>
      <c r="E845" s="93"/>
    </row>
    <row r="846" spans="1:5" x14ac:dyDescent="0.35">
      <c r="A846" s="91"/>
      <c r="B846" s="92"/>
      <c r="E846" s="93"/>
    </row>
    <row r="847" spans="1:5" x14ac:dyDescent="0.35">
      <c r="A847" s="91"/>
      <c r="B847" s="92"/>
      <c r="E847" s="93"/>
    </row>
    <row r="848" spans="1:5" x14ac:dyDescent="0.35">
      <c r="A848" s="91"/>
      <c r="B848" s="92"/>
      <c r="E848" s="93"/>
    </row>
    <row r="849" spans="1:5" x14ac:dyDescent="0.35">
      <c r="A849" s="91"/>
      <c r="B849" s="92"/>
      <c r="E849" s="93"/>
    </row>
    <row r="850" spans="1:5" x14ac:dyDescent="0.35">
      <c r="A850" s="91"/>
      <c r="B850" s="92"/>
      <c r="E850" s="93"/>
    </row>
    <row r="851" spans="1:5" x14ac:dyDescent="0.35">
      <c r="A851" s="91"/>
      <c r="B851" s="92"/>
      <c r="E851" s="93"/>
    </row>
    <row r="852" spans="1:5" x14ac:dyDescent="0.35">
      <c r="A852" s="91"/>
      <c r="B852" s="92"/>
      <c r="E852" s="93"/>
    </row>
    <row r="853" spans="1:5" x14ac:dyDescent="0.35">
      <c r="A853" s="91"/>
      <c r="B853" s="92"/>
      <c r="E853" s="93"/>
    </row>
    <row r="854" spans="1:5" x14ac:dyDescent="0.35">
      <c r="A854" s="91"/>
      <c r="B854" s="92"/>
      <c r="E854" s="93"/>
    </row>
    <row r="855" spans="1:5" x14ac:dyDescent="0.35">
      <c r="A855" s="91"/>
      <c r="B855" s="92"/>
      <c r="E855" s="93"/>
    </row>
    <row r="856" spans="1:5" x14ac:dyDescent="0.35">
      <c r="A856" s="91"/>
      <c r="B856" s="92"/>
      <c r="E856" s="93"/>
    </row>
    <row r="857" spans="1:5" x14ac:dyDescent="0.35">
      <c r="A857" s="91"/>
      <c r="B857" s="92"/>
      <c r="E857" s="93"/>
    </row>
    <row r="858" spans="1:5" x14ac:dyDescent="0.35">
      <c r="A858" s="91"/>
      <c r="B858" s="92"/>
      <c r="E858" s="93"/>
    </row>
    <row r="859" spans="1:5" x14ac:dyDescent="0.35">
      <c r="A859" s="91"/>
      <c r="B859" s="92"/>
      <c r="E859" s="93"/>
    </row>
    <row r="860" spans="1:5" x14ac:dyDescent="0.35">
      <c r="A860" s="91"/>
      <c r="B860" s="92"/>
      <c r="E860" s="93"/>
    </row>
    <row r="861" spans="1:5" x14ac:dyDescent="0.35">
      <c r="A861" s="91"/>
      <c r="B861" s="92"/>
      <c r="E861" s="93"/>
    </row>
    <row r="862" spans="1:5" x14ac:dyDescent="0.35">
      <c r="A862" s="91"/>
      <c r="B862" s="92"/>
      <c r="E862" s="93"/>
    </row>
    <row r="863" spans="1:5" x14ac:dyDescent="0.35">
      <c r="A863" s="91"/>
      <c r="B863" s="92"/>
      <c r="E863" s="93"/>
    </row>
    <row r="864" spans="1:5" x14ac:dyDescent="0.35">
      <c r="A864" s="91"/>
      <c r="B864" s="92"/>
      <c r="E864" s="93"/>
    </row>
    <row r="865" spans="1:5" x14ac:dyDescent="0.35">
      <c r="A865" s="91"/>
      <c r="B865" s="92"/>
      <c r="E865" s="93"/>
    </row>
    <row r="866" spans="1:5" x14ac:dyDescent="0.35">
      <c r="A866" s="91"/>
      <c r="B866" s="92"/>
      <c r="E866" s="93"/>
    </row>
    <row r="867" spans="1:5" x14ac:dyDescent="0.35">
      <c r="A867" s="91"/>
      <c r="B867" s="92"/>
      <c r="E867" s="93"/>
    </row>
    <row r="868" spans="1:5" x14ac:dyDescent="0.35">
      <c r="A868" s="91"/>
      <c r="B868" s="92"/>
      <c r="E868" s="93"/>
    </row>
    <row r="869" spans="1:5" x14ac:dyDescent="0.35">
      <c r="A869" s="91"/>
      <c r="B869" s="92"/>
      <c r="E869" s="93"/>
    </row>
    <row r="870" spans="1:5" x14ac:dyDescent="0.35">
      <c r="A870" s="91"/>
      <c r="B870" s="92"/>
      <c r="E870" s="93"/>
    </row>
    <row r="871" spans="1:5" x14ac:dyDescent="0.35">
      <c r="A871" s="91"/>
      <c r="B871" s="92"/>
      <c r="E871" s="93"/>
    </row>
    <row r="872" spans="1:5" x14ac:dyDescent="0.35">
      <c r="A872" s="91"/>
      <c r="B872" s="92"/>
      <c r="E872" s="93"/>
    </row>
    <row r="873" spans="1:5" x14ac:dyDescent="0.35">
      <c r="A873" s="91"/>
      <c r="B873" s="92"/>
      <c r="E873" s="93"/>
    </row>
    <row r="874" spans="1:5" x14ac:dyDescent="0.35">
      <c r="A874" s="91"/>
      <c r="B874" s="92"/>
      <c r="E874" s="93"/>
    </row>
    <row r="875" spans="1:5" x14ac:dyDescent="0.35">
      <c r="A875" s="91"/>
      <c r="B875" s="92"/>
      <c r="E875" s="93"/>
    </row>
    <row r="876" spans="1:5" x14ac:dyDescent="0.35">
      <c r="A876" s="91"/>
      <c r="B876" s="92"/>
      <c r="E876" s="93"/>
    </row>
    <row r="877" spans="1:5" x14ac:dyDescent="0.35">
      <c r="A877" s="91"/>
      <c r="B877" s="92"/>
      <c r="E877" s="93"/>
    </row>
    <row r="878" spans="1:5" x14ac:dyDescent="0.35">
      <c r="A878" s="91"/>
      <c r="B878" s="92"/>
      <c r="E878" s="93"/>
    </row>
    <row r="879" spans="1:5" x14ac:dyDescent="0.35">
      <c r="A879" s="91"/>
      <c r="B879" s="92"/>
      <c r="E879" s="93"/>
    </row>
    <row r="880" spans="1:5" x14ac:dyDescent="0.35">
      <c r="A880" s="91"/>
      <c r="B880" s="92"/>
      <c r="E880" s="93"/>
    </row>
    <row r="881" spans="1:5" x14ac:dyDescent="0.35">
      <c r="A881" s="91"/>
      <c r="B881" s="92"/>
      <c r="E881" s="93"/>
    </row>
    <row r="882" spans="1:5" x14ac:dyDescent="0.35">
      <c r="A882" s="91"/>
      <c r="B882" s="92"/>
      <c r="E882" s="93"/>
    </row>
    <row r="883" spans="1:5" x14ac:dyDescent="0.35">
      <c r="A883" s="91"/>
      <c r="B883" s="92"/>
      <c r="E883" s="93"/>
    </row>
    <row r="884" spans="1:5" x14ac:dyDescent="0.35">
      <c r="A884" s="91"/>
      <c r="B884" s="92"/>
      <c r="E884" s="93"/>
    </row>
    <row r="885" spans="1:5" x14ac:dyDescent="0.35">
      <c r="A885" s="91"/>
      <c r="B885" s="92"/>
      <c r="E885" s="93"/>
    </row>
    <row r="886" spans="1:5" x14ac:dyDescent="0.35">
      <c r="A886" s="91"/>
      <c r="B886" s="92"/>
      <c r="E886" s="93"/>
    </row>
    <row r="887" spans="1:5" x14ac:dyDescent="0.35">
      <c r="A887" s="91"/>
      <c r="B887" s="92"/>
      <c r="E887" s="93"/>
    </row>
    <row r="888" spans="1:5" x14ac:dyDescent="0.35">
      <c r="A888" s="91"/>
      <c r="B888" s="92"/>
      <c r="E888" s="93"/>
    </row>
    <row r="889" spans="1:5" x14ac:dyDescent="0.35">
      <c r="A889" s="91"/>
      <c r="B889" s="92"/>
      <c r="E889" s="93"/>
    </row>
    <row r="890" spans="1:5" x14ac:dyDescent="0.35">
      <c r="A890" s="91"/>
      <c r="B890" s="92"/>
      <c r="E890" s="93"/>
    </row>
    <row r="891" spans="1:5" x14ac:dyDescent="0.35">
      <c r="A891" s="91"/>
      <c r="B891" s="92"/>
      <c r="E891" s="93"/>
    </row>
    <row r="892" spans="1:5" x14ac:dyDescent="0.35">
      <c r="A892" s="91"/>
      <c r="B892" s="92"/>
      <c r="E892" s="93"/>
    </row>
    <row r="893" spans="1:5" x14ac:dyDescent="0.35">
      <c r="A893" s="91"/>
      <c r="B893" s="92"/>
      <c r="E893" s="93"/>
    </row>
    <row r="894" spans="1:5" x14ac:dyDescent="0.35">
      <c r="A894" s="91"/>
      <c r="B894" s="92"/>
      <c r="E894" s="93"/>
    </row>
    <row r="895" spans="1:5" x14ac:dyDescent="0.35">
      <c r="A895" s="91"/>
      <c r="B895" s="92"/>
      <c r="E895" s="93"/>
    </row>
    <row r="896" spans="1:5" x14ac:dyDescent="0.35">
      <c r="A896" s="91"/>
      <c r="B896" s="92"/>
      <c r="E896" s="93"/>
    </row>
    <row r="897" spans="1:5" x14ac:dyDescent="0.35">
      <c r="A897" s="91"/>
      <c r="B897" s="92"/>
      <c r="E897" s="93"/>
    </row>
    <row r="898" spans="1:5" x14ac:dyDescent="0.35">
      <c r="A898" s="91"/>
      <c r="B898" s="92"/>
      <c r="E898" s="93"/>
    </row>
    <row r="899" spans="1:5" x14ac:dyDescent="0.35">
      <c r="A899" s="91"/>
      <c r="B899" s="92"/>
      <c r="E899" s="93"/>
    </row>
    <row r="900" spans="1:5" x14ac:dyDescent="0.35">
      <c r="A900" s="91"/>
      <c r="B900" s="92"/>
      <c r="E900" s="93"/>
    </row>
    <row r="901" spans="1:5" x14ac:dyDescent="0.35">
      <c r="A901" s="91"/>
      <c r="B901" s="92"/>
      <c r="E901" s="93"/>
    </row>
    <row r="902" spans="1:5" x14ac:dyDescent="0.35">
      <c r="A902" s="91"/>
      <c r="B902" s="92"/>
      <c r="E902" s="93"/>
    </row>
    <row r="903" spans="1:5" x14ac:dyDescent="0.35">
      <c r="A903" s="91"/>
      <c r="B903" s="92"/>
      <c r="E903" s="93"/>
    </row>
    <row r="904" spans="1:5" x14ac:dyDescent="0.35">
      <c r="A904" s="91"/>
      <c r="B904" s="92"/>
      <c r="E904" s="93"/>
    </row>
    <row r="905" spans="1:5" x14ac:dyDescent="0.35">
      <c r="A905" s="91"/>
      <c r="B905" s="92"/>
      <c r="E905" s="93"/>
    </row>
    <row r="906" spans="1:5" x14ac:dyDescent="0.35">
      <c r="A906" s="91"/>
      <c r="B906" s="92"/>
      <c r="E906" s="93"/>
    </row>
    <row r="907" spans="1:5" x14ac:dyDescent="0.35">
      <c r="A907" s="91"/>
      <c r="B907" s="92"/>
      <c r="E907" s="93"/>
    </row>
    <row r="908" spans="1:5" x14ac:dyDescent="0.35">
      <c r="A908" s="91"/>
      <c r="B908" s="92"/>
      <c r="E908" s="93"/>
    </row>
    <row r="909" spans="1:5" x14ac:dyDescent="0.35">
      <c r="A909" s="91"/>
      <c r="B909" s="92"/>
      <c r="E909" s="93"/>
    </row>
    <row r="910" spans="1:5" x14ac:dyDescent="0.35">
      <c r="A910" s="91"/>
      <c r="B910" s="92"/>
      <c r="E910" s="93"/>
    </row>
    <row r="911" spans="1:5" x14ac:dyDescent="0.35">
      <c r="A911" s="91"/>
      <c r="B911" s="92"/>
      <c r="E911" s="93"/>
    </row>
    <row r="912" spans="1:5" x14ac:dyDescent="0.35">
      <c r="A912" s="91"/>
      <c r="B912" s="92"/>
      <c r="E912" s="93"/>
    </row>
    <row r="913" spans="1:5" x14ac:dyDescent="0.35">
      <c r="A913" s="91"/>
      <c r="B913" s="92"/>
      <c r="E913" s="93"/>
    </row>
    <row r="914" spans="1:5" x14ac:dyDescent="0.35">
      <c r="A914" s="91"/>
      <c r="B914" s="92"/>
      <c r="E914" s="93"/>
    </row>
    <row r="915" spans="1:5" x14ac:dyDescent="0.35">
      <c r="A915" s="91"/>
      <c r="B915" s="92"/>
      <c r="E915" s="93"/>
    </row>
    <row r="916" spans="1:5" x14ac:dyDescent="0.35">
      <c r="A916" s="91"/>
      <c r="B916" s="92"/>
      <c r="E916" s="93"/>
    </row>
    <row r="917" spans="1:5" x14ac:dyDescent="0.35">
      <c r="A917" s="91"/>
      <c r="B917" s="92"/>
      <c r="E917" s="93"/>
    </row>
    <row r="918" spans="1:5" x14ac:dyDescent="0.35">
      <c r="A918" s="91"/>
      <c r="B918" s="92"/>
      <c r="E918" s="93"/>
    </row>
    <row r="919" spans="1:5" x14ac:dyDescent="0.35">
      <c r="A919" s="91"/>
      <c r="B919" s="92"/>
      <c r="E919" s="93"/>
    </row>
    <row r="920" spans="1:5" x14ac:dyDescent="0.35">
      <c r="A920" s="91"/>
      <c r="B920" s="92"/>
      <c r="E920" s="93"/>
    </row>
    <row r="921" spans="1:5" x14ac:dyDescent="0.35">
      <c r="A921" s="91"/>
      <c r="B921" s="92"/>
      <c r="E921" s="93"/>
    </row>
    <row r="922" spans="1:5" x14ac:dyDescent="0.35">
      <c r="A922" s="91"/>
      <c r="B922" s="92"/>
      <c r="E922" s="93"/>
    </row>
    <row r="923" spans="1:5" x14ac:dyDescent="0.35">
      <c r="A923" s="91"/>
      <c r="B923" s="92"/>
      <c r="E923" s="93"/>
    </row>
    <row r="924" spans="1:5" x14ac:dyDescent="0.35">
      <c r="A924" s="91"/>
      <c r="B924" s="92"/>
      <c r="E924" s="93"/>
    </row>
    <row r="925" spans="1:5" x14ac:dyDescent="0.35">
      <c r="A925" s="91"/>
      <c r="B925" s="92"/>
      <c r="E925" s="93"/>
    </row>
    <row r="926" spans="1:5" x14ac:dyDescent="0.35">
      <c r="A926" s="91"/>
      <c r="B926" s="92"/>
      <c r="E926" s="93"/>
    </row>
    <row r="927" spans="1:5" x14ac:dyDescent="0.35">
      <c r="A927" s="91"/>
      <c r="B927" s="92"/>
      <c r="E927" s="93"/>
    </row>
    <row r="928" spans="1:5" x14ac:dyDescent="0.35">
      <c r="A928" s="91"/>
      <c r="B928" s="92"/>
      <c r="E928" s="93"/>
    </row>
    <row r="929" spans="1:5" x14ac:dyDescent="0.35">
      <c r="A929" s="91"/>
      <c r="B929" s="92"/>
      <c r="E929" s="93"/>
    </row>
    <row r="930" spans="1:5" x14ac:dyDescent="0.35">
      <c r="A930" s="91"/>
      <c r="B930" s="92"/>
      <c r="E930" s="93"/>
    </row>
    <row r="931" spans="1:5" x14ac:dyDescent="0.35">
      <c r="A931" s="91"/>
      <c r="B931" s="92"/>
      <c r="E931" s="93"/>
    </row>
    <row r="932" spans="1:5" x14ac:dyDescent="0.35">
      <c r="A932" s="91"/>
      <c r="B932" s="92"/>
      <c r="E932" s="93"/>
    </row>
    <row r="933" spans="1:5" x14ac:dyDescent="0.35">
      <c r="A933" s="91"/>
      <c r="B933" s="92"/>
      <c r="E933" s="93"/>
    </row>
    <row r="934" spans="1:5" x14ac:dyDescent="0.35">
      <c r="A934" s="91"/>
      <c r="B934" s="92"/>
      <c r="E934" s="93"/>
    </row>
    <row r="935" spans="1:5" x14ac:dyDescent="0.35">
      <c r="A935" s="91"/>
      <c r="B935" s="92"/>
      <c r="E935" s="93"/>
    </row>
    <row r="936" spans="1:5" x14ac:dyDescent="0.35">
      <c r="A936" s="91"/>
      <c r="B936" s="92"/>
      <c r="E936" s="93"/>
    </row>
    <row r="937" spans="1:5" x14ac:dyDescent="0.35">
      <c r="A937" s="91"/>
      <c r="B937" s="92"/>
      <c r="E937" s="93"/>
    </row>
    <row r="938" spans="1:5" x14ac:dyDescent="0.35">
      <c r="A938" s="91"/>
      <c r="B938" s="92"/>
      <c r="E938" s="93"/>
    </row>
    <row r="939" spans="1:5" x14ac:dyDescent="0.35">
      <c r="A939" s="91"/>
      <c r="B939" s="92"/>
      <c r="E939" s="93"/>
    </row>
    <row r="940" spans="1:5" x14ac:dyDescent="0.35">
      <c r="A940" s="91"/>
      <c r="B940" s="92"/>
      <c r="E940" s="93"/>
    </row>
    <row r="941" spans="1:5" x14ac:dyDescent="0.35">
      <c r="A941" s="91"/>
      <c r="B941" s="92"/>
      <c r="E941" s="93"/>
    </row>
    <row r="942" spans="1:5" x14ac:dyDescent="0.35">
      <c r="A942" s="91"/>
      <c r="B942" s="92"/>
      <c r="E942" s="93"/>
    </row>
    <row r="943" spans="1:5" x14ac:dyDescent="0.35">
      <c r="A943" s="91"/>
      <c r="B943" s="92"/>
      <c r="E943" s="93"/>
    </row>
    <row r="944" spans="1:5" x14ac:dyDescent="0.35">
      <c r="A944" s="91"/>
      <c r="B944" s="92"/>
      <c r="E944" s="93"/>
    </row>
    <row r="945" spans="1:5" x14ac:dyDescent="0.35">
      <c r="A945" s="91"/>
      <c r="B945" s="92"/>
      <c r="E945" s="93"/>
    </row>
    <row r="946" spans="1:5" x14ac:dyDescent="0.35">
      <c r="A946" s="91"/>
      <c r="B946" s="92"/>
      <c r="E946" s="93"/>
    </row>
    <row r="947" spans="1:5" x14ac:dyDescent="0.35">
      <c r="A947" s="91"/>
      <c r="B947" s="92"/>
      <c r="E947" s="93"/>
    </row>
    <row r="948" spans="1:5" x14ac:dyDescent="0.35">
      <c r="A948" s="91"/>
      <c r="B948" s="92"/>
      <c r="E948" s="93"/>
    </row>
    <row r="949" spans="1:5" x14ac:dyDescent="0.35">
      <c r="A949" s="91"/>
      <c r="B949" s="92"/>
      <c r="E949" s="93"/>
    </row>
    <row r="950" spans="1:5" x14ac:dyDescent="0.35">
      <c r="A950" s="91"/>
      <c r="B950" s="92"/>
      <c r="E950" s="93"/>
    </row>
    <row r="951" spans="1:5" x14ac:dyDescent="0.35">
      <c r="A951" s="91"/>
      <c r="B951" s="92"/>
      <c r="E951" s="93"/>
    </row>
    <row r="952" spans="1:5" x14ac:dyDescent="0.35">
      <c r="A952" s="91"/>
      <c r="B952" s="92"/>
      <c r="E952" s="93"/>
    </row>
    <row r="953" spans="1:5" x14ac:dyDescent="0.35">
      <c r="A953" s="91"/>
      <c r="B953" s="92"/>
      <c r="E953" s="93"/>
    </row>
    <row r="954" spans="1:5" x14ac:dyDescent="0.35">
      <c r="A954" s="91"/>
      <c r="B954" s="92"/>
      <c r="E954" s="93"/>
    </row>
    <row r="955" spans="1:5" x14ac:dyDescent="0.35">
      <c r="A955" s="91"/>
      <c r="B955" s="92"/>
      <c r="E955" s="93"/>
    </row>
    <row r="956" spans="1:5" x14ac:dyDescent="0.35">
      <c r="A956" s="91"/>
      <c r="B956" s="92"/>
      <c r="E956" s="93"/>
    </row>
    <row r="957" spans="1:5" x14ac:dyDescent="0.35">
      <c r="A957" s="91"/>
      <c r="B957" s="92"/>
      <c r="E957" s="93"/>
    </row>
    <row r="958" spans="1:5" x14ac:dyDescent="0.35">
      <c r="A958" s="91"/>
      <c r="B958" s="92"/>
      <c r="E958" s="93"/>
    </row>
    <row r="959" spans="1:5" x14ac:dyDescent="0.35">
      <c r="A959" s="91"/>
      <c r="B959" s="92"/>
      <c r="E959" s="93"/>
    </row>
    <row r="960" spans="1:5" x14ac:dyDescent="0.35">
      <c r="A960" s="91"/>
      <c r="B960" s="92"/>
      <c r="E960" s="93"/>
    </row>
    <row r="961" spans="1:5" x14ac:dyDescent="0.35">
      <c r="A961" s="91"/>
      <c r="B961" s="92"/>
      <c r="E961" s="93"/>
    </row>
    <row r="962" spans="1:5" x14ac:dyDescent="0.35">
      <c r="A962" s="91"/>
      <c r="B962" s="92"/>
      <c r="E962" s="93"/>
    </row>
    <row r="963" spans="1:5" x14ac:dyDescent="0.35">
      <c r="A963" s="91"/>
      <c r="B963" s="92"/>
      <c r="E963" s="93"/>
    </row>
    <row r="964" spans="1:5" x14ac:dyDescent="0.35">
      <c r="A964" s="91"/>
      <c r="B964" s="92"/>
      <c r="E964" s="93"/>
    </row>
    <row r="965" spans="1:5" x14ac:dyDescent="0.35">
      <c r="A965" s="91"/>
      <c r="B965" s="92"/>
      <c r="E965" s="93"/>
    </row>
    <row r="966" spans="1:5" x14ac:dyDescent="0.35">
      <c r="A966" s="91"/>
      <c r="B966" s="92"/>
      <c r="E966" s="93"/>
    </row>
    <row r="967" spans="1:5" x14ac:dyDescent="0.35">
      <c r="A967" s="91"/>
      <c r="B967" s="92"/>
      <c r="E967" s="93"/>
    </row>
    <row r="968" spans="1:5" x14ac:dyDescent="0.35">
      <c r="A968" s="91"/>
      <c r="B968" s="92"/>
      <c r="E968" s="93"/>
    </row>
    <row r="969" spans="1:5" x14ac:dyDescent="0.35">
      <c r="A969" s="91"/>
      <c r="B969" s="92"/>
      <c r="E969" s="93"/>
    </row>
    <row r="970" spans="1:5" x14ac:dyDescent="0.35">
      <c r="A970" s="91"/>
      <c r="B970" s="92"/>
      <c r="E970" s="93"/>
    </row>
    <row r="971" spans="1:5" x14ac:dyDescent="0.35">
      <c r="A971" s="91"/>
      <c r="B971" s="92"/>
      <c r="E971" s="93"/>
    </row>
    <row r="972" spans="1:5" x14ac:dyDescent="0.35">
      <c r="A972" s="91"/>
      <c r="B972" s="92"/>
      <c r="E972" s="93"/>
    </row>
  </sheetData>
  <autoFilter ref="A22:L69" xr:uid="{00000000-0009-0000-0000-000000000000}"/>
  <mergeCells count="7">
    <mergeCell ref="A70:A74"/>
    <mergeCell ref="A3:B3"/>
    <mergeCell ref="K2:L2"/>
    <mergeCell ref="B1:H1"/>
    <mergeCell ref="A6:C17"/>
    <mergeCell ref="A2:G2"/>
    <mergeCell ref="B19:B21"/>
  </mergeCells>
  <phoneticPr fontId="18" type="noConversion"/>
  <conditionalFormatting sqref="E24:E26 E28:E69">
    <cfRule type="containsText" dxfId="147" priority="12" operator="containsText" text="Unsatisfactory">
      <formula>NOT(ISERROR(SEARCH("Unsatisfactory",E24)))</formula>
    </cfRule>
    <cfRule type="containsText" dxfId="146" priority="13" operator="containsText" text="3">
      <formula>NOT(ISERROR(SEARCH("3",E24)))</formula>
    </cfRule>
    <cfRule type="containsBlanks" dxfId="145" priority="63" stopIfTrue="1">
      <formula>LEN(TRIM(E24))=0</formula>
    </cfRule>
  </conditionalFormatting>
  <conditionalFormatting sqref="K45 K48:K49 K51 K53 K62 K41:K42">
    <cfRule type="cellIs" dxfId="144" priority="53" operator="greaterThan">
      <formula>0</formula>
    </cfRule>
  </conditionalFormatting>
  <conditionalFormatting sqref="K37">
    <cfRule type="cellIs" dxfId="143" priority="49" operator="greaterThan">
      <formula>0</formula>
    </cfRule>
  </conditionalFormatting>
  <conditionalFormatting sqref="K47">
    <cfRule type="cellIs" dxfId="142" priority="41" operator="greaterThan">
      <formula>0</formula>
    </cfRule>
  </conditionalFormatting>
  <conditionalFormatting sqref="K38">
    <cfRule type="cellIs" dxfId="141" priority="48" operator="greaterThan">
      <formula>0</formula>
    </cfRule>
  </conditionalFormatting>
  <conditionalFormatting sqref="K39">
    <cfRule type="cellIs" dxfId="140" priority="47" operator="greaterThan">
      <formula>0</formula>
    </cfRule>
  </conditionalFormatting>
  <conditionalFormatting sqref="K40">
    <cfRule type="cellIs" dxfId="139" priority="46" operator="greaterThan">
      <formula>0</formula>
    </cfRule>
  </conditionalFormatting>
  <conditionalFormatting sqref="K44">
    <cfRule type="cellIs" dxfId="138" priority="43" operator="greaterThan">
      <formula>0</formula>
    </cfRule>
  </conditionalFormatting>
  <conditionalFormatting sqref="K52">
    <cfRule type="cellIs" dxfId="137" priority="34" operator="greaterThan">
      <formula>0</formula>
    </cfRule>
  </conditionalFormatting>
  <conditionalFormatting sqref="K54">
    <cfRule type="cellIs" dxfId="136" priority="32" operator="greaterThan">
      <formula>0</formula>
    </cfRule>
  </conditionalFormatting>
  <conditionalFormatting sqref="K55">
    <cfRule type="cellIs" dxfId="135" priority="31" operator="greaterThan">
      <formula>0</formula>
    </cfRule>
  </conditionalFormatting>
  <conditionalFormatting sqref="K56">
    <cfRule type="cellIs" dxfId="134" priority="30" operator="greaterThan">
      <formula>0</formula>
    </cfRule>
  </conditionalFormatting>
  <conditionalFormatting sqref="K36">
    <cfRule type="cellIs" dxfId="133" priority="28" operator="greaterThan">
      <formula>0</formula>
    </cfRule>
  </conditionalFormatting>
  <conditionalFormatting sqref="K35">
    <cfRule type="cellIs" dxfId="132" priority="27" operator="greaterThan">
      <formula>0</formula>
    </cfRule>
  </conditionalFormatting>
  <conditionalFormatting sqref="K43">
    <cfRule type="cellIs" dxfId="131" priority="26" operator="greaterThan">
      <formula>0</formula>
    </cfRule>
  </conditionalFormatting>
  <conditionalFormatting sqref="K46">
    <cfRule type="cellIs" dxfId="130" priority="25" operator="greaterThan">
      <formula>0</formula>
    </cfRule>
  </conditionalFormatting>
  <conditionalFormatting sqref="K50">
    <cfRule type="cellIs" dxfId="129" priority="24" operator="greaterThan">
      <formula>0</formula>
    </cfRule>
  </conditionalFormatting>
  <conditionalFormatting sqref="K57">
    <cfRule type="cellIs" dxfId="128" priority="23" operator="greaterThan">
      <formula>0</formula>
    </cfRule>
  </conditionalFormatting>
  <conditionalFormatting sqref="E18">
    <cfRule type="containsText" dxfId="127" priority="15" operator="containsText" text="DISCIPLINARY ACTION">
      <formula>NOT(ISERROR(SEARCH("DISCIPLINARY ACTION",E18)))</formula>
    </cfRule>
    <cfRule type="containsText" dxfId="126" priority="17" operator="containsText" text="Fail">
      <formula>NOT(ISERROR(SEARCH("Fail",E18)))</formula>
    </cfRule>
    <cfRule type="containsText" dxfId="125" priority="18" operator="containsText" text="Pass">
      <formula>NOT(ISERROR(SEARCH("Pass",E18)))</formula>
    </cfRule>
    <cfRule type="containsText" dxfId="124" priority="20" operator="containsText" text="CORRECT">
      <formula>NOT(ISERROR(SEARCH("CORRECT",E18)))</formula>
    </cfRule>
    <cfRule type="containsText" dxfId="123" priority="21" operator="containsText" text="Fail">
      <formula>NOT(ISERROR(SEARCH("Fail",E18)))</formula>
    </cfRule>
    <cfRule type="containsText" dxfId="122" priority="22" operator="containsText" text="Pass">
      <formula>NOT(ISERROR(SEARCH("Pass",E18)))</formula>
    </cfRule>
  </conditionalFormatting>
  <conditionalFormatting sqref="E17">
    <cfRule type="containsText" dxfId="121" priority="14" operator="containsText" text="OK TO SUBMIT">
      <formula>NOT(ISERROR(SEARCH("OK TO SUBMIT",E17)))</formula>
    </cfRule>
    <cfRule type="containsText" dxfId="120" priority="16" operator="containsText" text="CORRECT">
      <formula>NOT(ISERROR(SEARCH("CORRECT",E17)))</formula>
    </cfRule>
  </conditionalFormatting>
  <conditionalFormatting sqref="K27">
    <cfRule type="cellIs" dxfId="119" priority="10" operator="greaterThan">
      <formula>0</formula>
    </cfRule>
  </conditionalFormatting>
  <conditionalFormatting sqref="E27">
    <cfRule type="containsText" dxfId="118" priority="8" operator="containsText" text="Unsatisfactory">
      <formula>NOT(ISERROR(SEARCH("Unsatisfactory",E27)))</formula>
    </cfRule>
    <cfRule type="containsText" dxfId="117" priority="9" operator="containsText" text="3">
      <formula>NOT(ISERROR(SEARCH("3",E27)))</formula>
    </cfRule>
    <cfRule type="containsBlanks" dxfId="116" priority="11" stopIfTrue="1">
      <formula>LEN(TRIM(E27))=0</formula>
    </cfRule>
  </conditionalFormatting>
  <conditionalFormatting sqref="E70:E74">
    <cfRule type="containsText" dxfId="115" priority="5" operator="containsText" text="3">
      <formula>NOT(ISERROR(SEARCH("3",E70)))</formula>
    </cfRule>
    <cfRule type="containsText" dxfId="114" priority="6" operator="containsText" text="Unsatisfactory">
      <formula>NOT(ISERROR(SEARCH("Unsatisfactory",E70)))</formula>
    </cfRule>
    <cfRule type="containsBlanks" dxfId="113" priority="7" stopIfTrue="1">
      <formula>LEN(TRIM(E70))=0</formula>
    </cfRule>
  </conditionalFormatting>
  <conditionalFormatting sqref="K70:K74">
    <cfRule type="cellIs" dxfId="112" priority="4" operator="greaterThan">
      <formula>0</formula>
    </cfRule>
  </conditionalFormatting>
  <conditionalFormatting sqref="B18">
    <cfRule type="containsText" dxfId="111" priority="1" operator="containsText" text="Unsatisfactory">
      <formula>NOT(ISERROR(SEARCH("Unsatisfactory",B18)))</formula>
    </cfRule>
    <cfRule type="containsText" dxfId="110" priority="2" operator="containsText" text="3">
      <formula>NOT(ISERROR(SEARCH("3",B18)))</formula>
    </cfRule>
    <cfRule type="containsBlanks" dxfId="109" priority="3" stopIfTrue="1">
      <formula>LEN(TRIM(B18))=0</formula>
    </cfRule>
  </conditionalFormatting>
  <hyperlinks>
    <hyperlink ref="B26" r:id="rId1" display="Address is correct. Go to:   https://m.usps.com/m/ZipLookupAction?search=address" xr:uid="{00000000-0004-0000-0000-000000000000}"/>
  </hyperlinks>
  <pageMargins left="0.7" right="0.7" top="0.75" bottom="0.75" header="0.3" footer="0.3"/>
  <pageSetup scale="86" orientation="landscape" horizontalDpi="4294967293" verticalDpi="1200" r:id="rId2"/>
  <rowBreaks count="1" manualBreakCount="1">
    <brk id="37" max="10" man="1"/>
  </rowBreaks>
  <colBreaks count="2" manualBreakCount="2">
    <brk id="4" max="70" man="1"/>
    <brk id="12" max="1048575" man="1"/>
  </colBreaks>
  <ignoredErrors>
    <ignoredError sqref="K42 K45" formula="1"/>
  </ignoredErrors>
  <drawing r:id="rId3"/>
  <legacyDrawing r:id="rId4"/>
  <extLst>
    <ext xmlns:x14="http://schemas.microsoft.com/office/spreadsheetml/2009/9/main" uri="{CCE6A557-97BC-4b89-ADB6-D9C93CAAB3DF}">
      <x14:dataValidations xmlns:xm="http://schemas.microsoft.com/office/excel/2006/main" count="7">
        <x14:dataValidation type="list" allowBlank="1" showInputMessage="1" showErrorMessage="1" xr:uid="{FFEAD253-833D-4611-B6C6-54FD2076C826}">
          <x14:formula1>
            <xm:f>Reference!$E$2:$E$4</xm:f>
          </x14:formula1>
          <xm:sqref>L8</xm:sqref>
        </x14:dataValidation>
        <x14:dataValidation type="list" allowBlank="1" showInputMessage="1" showErrorMessage="1" xr:uid="{F27545E5-7097-40A7-9582-0C036F183006}">
          <x14:formula1>
            <xm:f>Reference!$G$2:$G$4</xm:f>
          </x14:formula1>
          <xm:sqref>L9</xm:sqref>
        </x14:dataValidation>
        <x14:dataValidation type="list" allowBlank="1" showInputMessage="1" showErrorMessage="1" xr:uid="{F036E108-534E-4765-8F3A-9DEB85E73D4C}">
          <x14:formula1>
            <xm:f>Reference!$A$10:$A$13</xm:f>
          </x14:formula1>
          <xm:sqref>E63:E67 E52 E54:E61 E50 E46:E47 E43:E44 E35:E40 E24:E31 E70:E74</xm:sqref>
        </x14:dataValidation>
        <x14:dataValidation type="list" allowBlank="1" showInputMessage="1" showErrorMessage="1" xr:uid="{FEB38465-6CF2-4ECB-A270-8C75D4D28F45}">
          <x14:formula1>
            <xm:f>Reference!$A$2:$A$7</xm:f>
          </x14:formula1>
          <xm:sqref>E53 E51 E62 E48:E49 E45 E41:E42 E33:E34</xm:sqref>
        </x14:dataValidation>
        <x14:dataValidation type="list" allowBlank="1" showInputMessage="1" showErrorMessage="1" xr:uid="{69F3B002-DC81-4AFF-B01A-6C5FFA893B3A}">
          <x14:formula1>
            <xm:f>Reference!$A$16:$A$18</xm:f>
          </x14:formula1>
          <xm:sqref>E69</xm:sqref>
        </x14:dataValidation>
        <x14:dataValidation type="list" allowBlank="1" showInputMessage="1" showErrorMessage="1" xr:uid="{636B4CA3-C43F-410F-AC69-B278074B49EF}">
          <x14:formula1>
            <xm:f>Reference!$A$2:$A$6</xm:f>
          </x14:formula1>
          <xm:sqref>E32</xm:sqref>
        </x14:dataValidation>
        <x14:dataValidation type="list" allowBlank="1" showInputMessage="1" showErrorMessage="1" xr:uid="{D0D31111-5394-D243-8CBA-4FDD0C66BC20}">
          <x14:formula1>
            <xm:f>Reference!$I$24:$I$25</xm:f>
          </x14:formula1>
          <xm:sqref>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984"/>
  <sheetViews>
    <sheetView zoomScale="60" zoomScaleNormal="60" workbookViewId="0">
      <selection activeCell="B18" sqref="B18"/>
    </sheetView>
  </sheetViews>
  <sheetFormatPr defaultColWidth="14.453125" defaultRowHeight="15.5" outlineLevelRow="1" outlineLevelCol="1" x14ac:dyDescent="0.35"/>
  <cols>
    <col min="1" max="1" width="15.1796875" style="1" customWidth="1"/>
    <col min="2" max="2" width="75.81640625" style="4" customWidth="1"/>
    <col min="3" max="3" width="84.453125" style="1" hidden="1" customWidth="1" outlineLevel="1"/>
    <col min="4" max="4" width="30.453125" style="8" hidden="1" customWidth="1" outlineLevel="1"/>
    <col min="5" max="5" width="25.1796875" style="1" customWidth="1" collapsed="1"/>
    <col min="6" max="6" width="21" style="4" hidden="1" customWidth="1" outlineLevel="1"/>
    <col min="7" max="10" width="21" style="1" hidden="1" customWidth="1" outlineLevel="1"/>
    <col min="11" max="11" width="31.453125" style="1" customWidth="1" collapsed="1"/>
    <col min="12" max="12" width="47.453125" style="1" customWidth="1"/>
    <col min="13" max="16384" width="14.453125" style="1"/>
  </cols>
  <sheetData>
    <row r="1" spans="1:57" ht="113.25" customHeight="1" x14ac:dyDescent="0.35">
      <c r="B1" s="54"/>
      <c r="C1" s="54"/>
      <c r="D1" s="54"/>
      <c r="E1" s="54"/>
      <c r="F1" s="54"/>
      <c r="G1" s="54"/>
      <c r="H1" s="54"/>
      <c r="I1" s="53"/>
      <c r="J1" s="51"/>
      <c r="K1" s="52"/>
      <c r="L1" s="53"/>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row>
    <row r="2" spans="1:57" s="8" customFormat="1" ht="26.25" customHeight="1" x14ac:dyDescent="0.35">
      <c r="A2" s="521" t="s">
        <v>138</v>
      </c>
      <c r="B2" s="522"/>
      <c r="C2" s="54"/>
      <c r="D2" s="54"/>
      <c r="E2" s="54"/>
      <c r="F2" s="54"/>
      <c r="G2" s="54"/>
      <c r="H2" s="54"/>
      <c r="I2" s="54"/>
      <c r="J2" s="54"/>
      <c r="K2" s="519" t="s">
        <v>11</v>
      </c>
      <c r="L2" s="520"/>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row>
    <row r="3" spans="1:57" s="8" customFormat="1" ht="19.5" customHeight="1" x14ac:dyDescent="0.35">
      <c r="A3" s="523" t="s">
        <v>473</v>
      </c>
      <c r="B3" s="524"/>
      <c r="C3" s="61"/>
      <c r="D3" s="61"/>
      <c r="E3" s="61"/>
      <c r="F3" s="61"/>
      <c r="G3" s="61"/>
      <c r="H3" s="61"/>
      <c r="I3" s="61"/>
      <c r="J3" s="61"/>
      <c r="K3" s="32" t="s">
        <v>12</v>
      </c>
      <c r="L3" s="22"/>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row>
    <row r="4" spans="1:57" s="8" customFormat="1" ht="27" customHeight="1" x14ac:dyDescent="0.35">
      <c r="A4" s="98" t="s">
        <v>13</v>
      </c>
      <c r="B4" s="62"/>
      <c r="C4" s="61"/>
      <c r="D4" s="61"/>
      <c r="E4" s="61"/>
      <c r="F4" s="61"/>
      <c r="G4" s="61"/>
      <c r="H4" s="61"/>
      <c r="I4" s="61"/>
      <c r="J4" s="61"/>
      <c r="K4" s="32" t="s">
        <v>14</v>
      </c>
      <c r="L4" s="13" t="s">
        <v>449</v>
      </c>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row>
    <row r="5" spans="1:57" s="8" customFormat="1" ht="19.5" customHeight="1" thickBot="1" x14ac:dyDescent="0.4">
      <c r="A5" s="66" t="s">
        <v>15</v>
      </c>
      <c r="B5" s="66"/>
      <c r="C5" s="66"/>
      <c r="D5" s="61"/>
      <c r="E5" s="61"/>
      <c r="F5" s="61"/>
      <c r="G5" s="61"/>
      <c r="H5" s="61"/>
      <c r="I5" s="61"/>
      <c r="J5" s="61"/>
      <c r="K5" s="32" t="s">
        <v>16</v>
      </c>
      <c r="L5" s="13"/>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row>
    <row r="6" spans="1:57" s="8" customFormat="1" ht="19.5" customHeight="1" x14ac:dyDescent="0.35">
      <c r="A6" s="525" t="s">
        <v>17</v>
      </c>
      <c r="B6" s="526"/>
      <c r="C6" s="527"/>
      <c r="D6" s="69"/>
      <c r="E6" s="61"/>
      <c r="F6" s="61"/>
      <c r="G6" s="61"/>
      <c r="H6" s="61"/>
      <c r="I6" s="61"/>
      <c r="J6" s="61"/>
      <c r="K6" s="32" t="s">
        <v>18</v>
      </c>
      <c r="L6" s="13"/>
      <c r="M6" s="61"/>
      <c r="N6" s="61"/>
      <c r="O6" s="61"/>
      <c r="P6" s="61" t="s">
        <v>139</v>
      </c>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row>
    <row r="7" spans="1:57" s="8" customFormat="1" ht="19.5" customHeight="1" x14ac:dyDescent="0.35">
      <c r="A7" s="528"/>
      <c r="B7" s="529"/>
      <c r="C7" s="530"/>
      <c r="D7" s="69"/>
      <c r="E7" s="61"/>
      <c r="F7" s="61"/>
      <c r="G7" s="61"/>
      <c r="H7" s="61"/>
      <c r="I7" s="61"/>
      <c r="J7" s="61"/>
      <c r="K7" s="32" t="s">
        <v>19</v>
      </c>
      <c r="L7" s="13"/>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row>
    <row r="8" spans="1:57" s="8" customFormat="1" ht="19.5" customHeight="1" x14ac:dyDescent="0.35">
      <c r="A8" s="528"/>
      <c r="B8" s="529"/>
      <c r="C8" s="530"/>
      <c r="D8" s="69"/>
      <c r="E8" s="61"/>
      <c r="F8" s="61"/>
      <c r="G8" s="61"/>
      <c r="H8" s="61"/>
      <c r="I8" s="61"/>
      <c r="J8" s="61"/>
      <c r="K8" s="32" t="s">
        <v>20</v>
      </c>
      <c r="L8" s="13"/>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s="8" customFormat="1" ht="19.5" customHeight="1" x14ac:dyDescent="0.35">
      <c r="A9" s="528"/>
      <c r="B9" s="529"/>
      <c r="C9" s="530"/>
      <c r="D9" s="69"/>
      <c r="E9" s="61"/>
      <c r="F9" s="61"/>
      <c r="G9" s="61"/>
      <c r="H9" s="61"/>
      <c r="I9" s="61"/>
      <c r="J9" s="61"/>
      <c r="K9" s="33" t="s">
        <v>21</v>
      </c>
      <c r="L9" s="13"/>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row>
    <row r="10" spans="1:57" s="8" customFormat="1" ht="19.5" customHeight="1" x14ac:dyDescent="0.35">
      <c r="A10" s="528"/>
      <c r="B10" s="529"/>
      <c r="C10" s="530"/>
      <c r="D10" s="69"/>
      <c r="E10" s="61"/>
      <c r="F10" s="61"/>
      <c r="G10" s="61"/>
      <c r="H10" s="61"/>
      <c r="I10" s="61"/>
      <c r="J10" s="61"/>
      <c r="K10" s="32" t="s">
        <v>22</v>
      </c>
      <c r="L10" s="13"/>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row>
    <row r="11" spans="1:57" s="8" customFormat="1" ht="19.5" customHeight="1" x14ac:dyDescent="0.35">
      <c r="A11" s="528"/>
      <c r="B11" s="529"/>
      <c r="C11" s="530"/>
      <c r="D11" s="69"/>
      <c r="E11" s="61"/>
      <c r="F11" s="61"/>
      <c r="G11" s="61"/>
      <c r="H11" s="61"/>
      <c r="I11" s="61"/>
      <c r="J11" s="61"/>
      <c r="K11" s="32" t="s">
        <v>23</v>
      </c>
      <c r="L11" s="13"/>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row>
    <row r="12" spans="1:57" s="8" customFormat="1" ht="19.5" customHeight="1" x14ac:dyDescent="0.35">
      <c r="A12" s="528"/>
      <c r="B12" s="529"/>
      <c r="C12" s="530"/>
      <c r="D12" s="69"/>
      <c r="E12" s="61"/>
      <c r="F12" s="61"/>
      <c r="G12" s="61"/>
      <c r="H12" s="61"/>
      <c r="I12" s="61"/>
      <c r="J12" s="61"/>
      <c r="K12" s="32" t="s">
        <v>24</v>
      </c>
      <c r="L12" s="13"/>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s="8" customFormat="1" ht="19.5" customHeight="1" x14ac:dyDescent="0.35">
      <c r="A13" s="528"/>
      <c r="B13" s="529"/>
      <c r="C13" s="530"/>
      <c r="D13" s="69"/>
      <c r="E13" s="61"/>
      <c r="F13" s="61"/>
      <c r="G13" s="61"/>
      <c r="H13" s="61"/>
      <c r="I13" s="61"/>
      <c r="J13" s="61"/>
      <c r="K13" s="32" t="s">
        <v>25</v>
      </c>
      <c r="L13" s="37"/>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row>
    <row r="14" spans="1:57" s="8" customFormat="1" ht="19.5" customHeight="1" x14ac:dyDescent="0.35">
      <c r="A14" s="528"/>
      <c r="B14" s="529"/>
      <c r="C14" s="530"/>
      <c r="D14" s="69"/>
      <c r="E14" s="61"/>
      <c r="F14" s="61"/>
      <c r="G14" s="61"/>
      <c r="H14" s="61"/>
      <c r="I14" s="61"/>
      <c r="J14" s="61"/>
      <c r="K14" s="34" t="s">
        <v>26</v>
      </c>
      <c r="L14" s="13"/>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row>
    <row r="15" spans="1:57" ht="19.5" customHeight="1" x14ac:dyDescent="0.35">
      <c r="A15" s="528"/>
      <c r="B15" s="529"/>
      <c r="C15" s="530"/>
      <c r="D15" s="69"/>
      <c r="E15" s="61"/>
      <c r="F15" s="61"/>
      <c r="G15" s="61"/>
      <c r="H15" s="61"/>
      <c r="I15" s="61"/>
      <c r="J15" s="61"/>
      <c r="K15" s="34" t="s">
        <v>27</v>
      </c>
      <c r="L15" s="13"/>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ht="19.5" customHeight="1" x14ac:dyDescent="0.35">
      <c r="A16" s="528"/>
      <c r="B16" s="529"/>
      <c r="C16" s="530"/>
      <c r="D16" s="69"/>
      <c r="E16" s="61"/>
      <c r="F16" s="61"/>
      <c r="G16" s="61"/>
      <c r="H16" s="61"/>
      <c r="I16" s="61"/>
      <c r="J16" s="61"/>
      <c r="K16" s="34" t="s">
        <v>28</v>
      </c>
      <c r="L16" s="13"/>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row>
    <row r="17" spans="1:57" ht="19.5" customHeight="1" thickBot="1" x14ac:dyDescent="0.3">
      <c r="A17" s="531"/>
      <c r="B17" s="532"/>
      <c r="C17" s="533"/>
      <c r="D17" s="342" t="s">
        <v>442</v>
      </c>
      <c r="E17" s="191" t="str" cm="1">
        <f t="array" ref="E17">IF((OR(E24="Unsatisfactory",E26="Unsatisfactory",E28="Unsatisfactory",E29="Unsatisfactory",E31="Unsatisfactory",E33="Unsatisfactory",E34="Unsatisfactory",E18="FAIL: DISCIPLINARY ACTION",E18="FAIL", ,E24:E67=3,E18="")),"CORRECT AND RESUBMIT","OK TO SUBMIT")</f>
        <v>OK TO SUBMIT</v>
      </c>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s="29" customFormat="1" ht="72" customHeight="1" x14ac:dyDescent="0.25">
      <c r="A18" s="467" t="s">
        <v>557</v>
      </c>
      <c r="B18" s="468" t="s">
        <v>351</v>
      </c>
      <c r="C18" s="157"/>
      <c r="D18" s="342" t="s">
        <v>443</v>
      </c>
      <c r="E18" s="207" t="str">
        <f>IF(E66="Unsatisfactory","FAIL: DISCIPLINARY ACTION",IF((OR(K22&gt;K20)),"FAIL","PASS"))</f>
        <v>PASS</v>
      </c>
      <c r="F18" s="158"/>
      <c r="G18" s="158"/>
      <c r="H18" s="158"/>
      <c r="I18" s="158"/>
      <c r="J18" s="158"/>
      <c r="K18" s="194">
        <f>K20</f>
        <v>205.75</v>
      </c>
      <c r="L18" s="35" t="s">
        <v>29</v>
      </c>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row>
    <row r="19" spans="1:57" ht="40.5" hidden="1" customHeight="1" outlineLevel="1" x14ac:dyDescent="0.35">
      <c r="A19" s="229"/>
      <c r="B19" s="516" t="s">
        <v>558</v>
      </c>
      <c r="C19" s="158"/>
      <c r="D19" s="158"/>
      <c r="E19" s="195" t="s">
        <v>30</v>
      </c>
      <c r="F19" s="158"/>
      <c r="G19" s="158"/>
      <c r="H19" s="158"/>
      <c r="I19" s="158"/>
      <c r="J19" s="158"/>
      <c r="K19" s="196">
        <v>0.25</v>
      </c>
      <c r="L19" s="187"/>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row>
    <row r="20" spans="1:57" ht="40.5" hidden="1" customHeight="1" outlineLevel="1" x14ac:dyDescent="0.35">
      <c r="A20" s="229"/>
      <c r="B20" s="517"/>
      <c r="C20" s="158"/>
      <c r="D20" s="158"/>
      <c r="E20" s="195" t="s">
        <v>31</v>
      </c>
      <c r="F20" s="158"/>
      <c r="G20" s="158"/>
      <c r="H20" s="158"/>
      <c r="I20" s="158"/>
      <c r="J20" s="158"/>
      <c r="K20" s="197">
        <f>K19*K21</f>
        <v>205.75</v>
      </c>
      <c r="L20" s="198"/>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row>
    <row r="21" spans="1:57" s="17" customFormat="1" ht="39" customHeight="1" collapsed="1" thickBot="1" x14ac:dyDescent="0.4">
      <c r="A21" s="239"/>
      <c r="B21" s="518"/>
      <c r="C21" s="158"/>
      <c r="D21" s="158"/>
      <c r="E21" s="199" t="s">
        <v>32</v>
      </c>
      <c r="F21" s="158"/>
      <c r="G21" s="158"/>
      <c r="H21" s="158"/>
      <c r="I21" s="158"/>
      <c r="J21" s="158"/>
      <c r="K21" s="199">
        <f>IF(B18="YES",(SUM(J24:J64,J67:J71)),SUM(J24:J64))</f>
        <v>823</v>
      </c>
      <c r="L21" s="200"/>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row>
    <row r="22" spans="1:57" s="17" customFormat="1" ht="109" thickBot="1" x14ac:dyDescent="0.3">
      <c r="A22" s="139" t="s">
        <v>400</v>
      </c>
      <c r="B22" s="139" t="s">
        <v>448</v>
      </c>
      <c r="C22" s="139" t="s">
        <v>33</v>
      </c>
      <c r="D22" s="139" t="s">
        <v>140</v>
      </c>
      <c r="E22" s="139" t="s">
        <v>35</v>
      </c>
      <c r="F22" s="139" t="s">
        <v>36</v>
      </c>
      <c r="G22" s="139" t="s">
        <v>37</v>
      </c>
      <c r="H22" s="139" t="s">
        <v>38</v>
      </c>
      <c r="I22" s="167" t="s">
        <v>39</v>
      </c>
      <c r="J22" s="167" t="s">
        <v>40</v>
      </c>
      <c r="K22" s="340">
        <f>IF(B18="YES",SUM(K24:K71),SUM(K24:K66))</f>
        <v>0</v>
      </c>
      <c r="L22" s="168" t="s">
        <v>41</v>
      </c>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row>
    <row r="23" spans="1:57" s="29" customFormat="1" ht="153" hidden="1" customHeight="1" outlineLevel="1" x14ac:dyDescent="0.25">
      <c r="A23" s="192"/>
      <c r="B23" s="193"/>
      <c r="C23" s="55"/>
      <c r="D23" s="56"/>
      <c r="E23" s="201"/>
      <c r="F23" s="172" t="s">
        <v>405</v>
      </c>
      <c r="G23" s="172" t="s">
        <v>406</v>
      </c>
      <c r="H23" s="171" t="s">
        <v>407</v>
      </c>
      <c r="I23" s="201"/>
      <c r="J23" s="201"/>
      <c r="K23" s="201" t="s">
        <v>42</v>
      </c>
      <c r="L23" s="202"/>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row>
    <row r="24" spans="1:57" ht="21" customHeight="1" collapsed="1" x14ac:dyDescent="0.35">
      <c r="A24" s="143" t="s">
        <v>43</v>
      </c>
      <c r="B24" s="148" t="s">
        <v>44</v>
      </c>
      <c r="C24" s="145" t="s">
        <v>45</v>
      </c>
      <c r="D24" s="145" t="s">
        <v>424</v>
      </c>
      <c r="E24" s="213"/>
      <c r="F24" s="176">
        <v>2</v>
      </c>
      <c r="G24" s="176">
        <v>2</v>
      </c>
      <c r="H24" s="176">
        <f>IF(E24="n/a",0,(2*G24+F24))</f>
        <v>6</v>
      </c>
      <c r="I24" s="203">
        <v>1</v>
      </c>
      <c r="J24" s="178">
        <f>H24*I24</f>
        <v>6</v>
      </c>
      <c r="K24" s="178" t="str">
        <f>IF(E24="","",IF(E24="N/A","",IF(E24="Satisfactory","",IF(E24="Unsatisfactory",H24*I24,""))))</f>
        <v/>
      </c>
      <c r="L24" s="179"/>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row>
    <row r="25" spans="1:57" s="11" customFormat="1" ht="21" customHeight="1" x14ac:dyDescent="0.35">
      <c r="A25" s="143">
        <v>2</v>
      </c>
      <c r="B25" s="144" t="s">
        <v>47</v>
      </c>
      <c r="C25" s="145" t="s">
        <v>434</v>
      </c>
      <c r="D25" s="145" t="s">
        <v>48</v>
      </c>
      <c r="E25" s="357"/>
      <c r="F25" s="176">
        <v>4</v>
      </c>
      <c r="G25" s="176">
        <v>4</v>
      </c>
      <c r="H25" s="176">
        <f t="shared" ref="H25:H64" si="0">IF(E25="n/a",0,(2*G25+F25))</f>
        <v>12</v>
      </c>
      <c r="I25" s="203">
        <v>2</v>
      </c>
      <c r="J25" s="178">
        <f t="shared" ref="J25:J64" si="1">H25*I25</f>
        <v>24</v>
      </c>
      <c r="K25" s="178" t="str">
        <f t="shared" ref="K25:K31" si="2">IF(E25="","",IF(E25="N/A","",IF(E25="Satisfactory","",IF(E25="Unsatisfactory",H25*I25,""))))</f>
        <v/>
      </c>
      <c r="L25" s="179"/>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row>
    <row r="26" spans="1:57" ht="21" customHeight="1" x14ac:dyDescent="0.35">
      <c r="A26" s="143" t="s">
        <v>178</v>
      </c>
      <c r="B26" s="148" t="s">
        <v>401</v>
      </c>
      <c r="C26" s="145" t="s">
        <v>51</v>
      </c>
      <c r="D26" s="145" t="s">
        <v>141</v>
      </c>
      <c r="E26" s="358"/>
      <c r="F26" s="176">
        <v>4</v>
      </c>
      <c r="G26" s="176">
        <v>2</v>
      </c>
      <c r="H26" s="176">
        <f t="shared" si="0"/>
        <v>8</v>
      </c>
      <c r="I26" s="203">
        <v>1</v>
      </c>
      <c r="J26" s="178">
        <f t="shared" si="1"/>
        <v>8</v>
      </c>
      <c r="K26" s="178" t="str">
        <f t="shared" si="2"/>
        <v/>
      </c>
      <c r="L26" s="179"/>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row>
    <row r="27" spans="1:57" s="108" customFormat="1" ht="19.5" customHeight="1" x14ac:dyDescent="0.35">
      <c r="A27" s="143">
        <v>4</v>
      </c>
      <c r="B27" s="241" t="s">
        <v>493</v>
      </c>
      <c r="C27" s="450" t="s">
        <v>496</v>
      </c>
      <c r="D27" s="452" t="s">
        <v>48</v>
      </c>
      <c r="E27" s="358"/>
      <c r="F27" s="244">
        <v>4</v>
      </c>
      <c r="G27" s="244">
        <v>2</v>
      </c>
      <c r="H27" s="245">
        <f t="shared" si="0"/>
        <v>8</v>
      </c>
      <c r="I27" s="246">
        <v>1</v>
      </c>
      <c r="J27" s="244">
        <f>H27*I27</f>
        <v>8</v>
      </c>
      <c r="K27" s="245" t="str">
        <f>IF(E27="","",IF(E27="N/A","",IF(E27="Satisfactory","",IF(E27="Unsatisfactory",H27*I27,""))))</f>
        <v/>
      </c>
      <c r="L27" s="246"/>
    </row>
    <row r="28" spans="1:57" ht="21" customHeight="1" x14ac:dyDescent="0.35">
      <c r="A28" s="143" t="s">
        <v>53</v>
      </c>
      <c r="B28" s="148" t="s">
        <v>59</v>
      </c>
      <c r="C28" s="145" t="s">
        <v>60</v>
      </c>
      <c r="D28" s="145" t="s">
        <v>142</v>
      </c>
      <c r="E28" s="356"/>
      <c r="F28" s="176">
        <v>4</v>
      </c>
      <c r="G28" s="176">
        <v>3</v>
      </c>
      <c r="H28" s="176">
        <f t="shared" si="0"/>
        <v>10</v>
      </c>
      <c r="I28" s="203">
        <v>2</v>
      </c>
      <c r="J28" s="178">
        <f t="shared" si="1"/>
        <v>20</v>
      </c>
      <c r="K28" s="178" t="str">
        <f t="shared" si="2"/>
        <v/>
      </c>
      <c r="L28" s="179"/>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row>
    <row r="29" spans="1:57" ht="21" customHeight="1" x14ac:dyDescent="0.35">
      <c r="A29" s="143" t="s">
        <v>143</v>
      </c>
      <c r="B29" s="148" t="s">
        <v>399</v>
      </c>
      <c r="C29" s="145" t="s">
        <v>54</v>
      </c>
      <c r="D29" s="145" t="s">
        <v>144</v>
      </c>
      <c r="E29" s="356"/>
      <c r="F29" s="176">
        <v>4</v>
      </c>
      <c r="G29" s="176">
        <v>1</v>
      </c>
      <c r="H29" s="176">
        <f t="shared" si="0"/>
        <v>6</v>
      </c>
      <c r="I29" s="203">
        <v>1</v>
      </c>
      <c r="J29" s="178">
        <f t="shared" si="1"/>
        <v>6</v>
      </c>
      <c r="K29" s="178" t="str">
        <f t="shared" si="2"/>
        <v/>
      </c>
      <c r="L29" s="179"/>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row>
    <row r="30" spans="1:57" ht="21" customHeight="1" x14ac:dyDescent="0.35">
      <c r="A30" s="143">
        <v>7</v>
      </c>
      <c r="B30" s="144" t="s">
        <v>56</v>
      </c>
      <c r="C30" s="145" t="s">
        <v>57</v>
      </c>
      <c r="D30" s="145" t="s">
        <v>144</v>
      </c>
      <c r="E30" s="356"/>
      <c r="F30" s="176">
        <v>4</v>
      </c>
      <c r="G30" s="176">
        <v>4</v>
      </c>
      <c r="H30" s="176">
        <f t="shared" si="0"/>
        <v>12</v>
      </c>
      <c r="I30" s="203">
        <v>2</v>
      </c>
      <c r="J30" s="178">
        <f t="shared" si="1"/>
        <v>24</v>
      </c>
      <c r="K30" s="178" t="str">
        <f t="shared" si="2"/>
        <v/>
      </c>
      <c r="L30" s="179"/>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row>
    <row r="31" spans="1:57" ht="21" customHeight="1" x14ac:dyDescent="0.35">
      <c r="A31" s="143" t="s">
        <v>494</v>
      </c>
      <c r="B31" s="148" t="s">
        <v>456</v>
      </c>
      <c r="C31" s="145" t="s">
        <v>457</v>
      </c>
      <c r="D31" s="145" t="s">
        <v>144</v>
      </c>
      <c r="E31" s="356"/>
      <c r="F31" s="176">
        <v>2</v>
      </c>
      <c r="G31" s="176">
        <v>3</v>
      </c>
      <c r="H31" s="176">
        <f t="shared" si="0"/>
        <v>8</v>
      </c>
      <c r="I31" s="203">
        <v>2</v>
      </c>
      <c r="J31" s="178">
        <f t="shared" si="1"/>
        <v>16</v>
      </c>
      <c r="K31" s="178" t="str">
        <f t="shared" si="2"/>
        <v/>
      </c>
      <c r="L31" s="179"/>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row>
    <row r="32" spans="1:57" ht="21" customHeight="1" x14ac:dyDescent="0.35">
      <c r="A32" s="143">
        <v>9</v>
      </c>
      <c r="B32" s="149" t="s">
        <v>62</v>
      </c>
      <c r="C32" s="145" t="s">
        <v>63</v>
      </c>
      <c r="D32" s="145" t="s">
        <v>145</v>
      </c>
      <c r="E32" s="356"/>
      <c r="F32" s="176">
        <v>4</v>
      </c>
      <c r="G32" s="176">
        <v>2</v>
      </c>
      <c r="H32" s="176">
        <f>IF(E32="n/a",0,(2*G32+F32))</f>
        <v>8</v>
      </c>
      <c r="I32" s="203">
        <v>2</v>
      </c>
      <c r="J32" s="178">
        <f t="shared" si="1"/>
        <v>16</v>
      </c>
      <c r="K32" s="178" t="str">
        <f>IF(E32="","",IF(E32="N/A","",IF(E32="Satisfactory","",H32*E32)))</f>
        <v/>
      </c>
      <c r="L32" s="179"/>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row>
    <row r="33" spans="1:57" ht="21" customHeight="1" x14ac:dyDescent="0.35">
      <c r="A33" s="143" t="s">
        <v>146</v>
      </c>
      <c r="B33" s="148" t="s">
        <v>70</v>
      </c>
      <c r="C33" s="145" t="s">
        <v>71</v>
      </c>
      <c r="D33" s="145" t="s">
        <v>147</v>
      </c>
      <c r="E33" s="356"/>
      <c r="F33" s="176">
        <v>4</v>
      </c>
      <c r="G33" s="176">
        <v>4</v>
      </c>
      <c r="H33" s="176">
        <f t="shared" si="0"/>
        <v>12</v>
      </c>
      <c r="I33" s="203">
        <v>3</v>
      </c>
      <c r="J33" s="178">
        <f t="shared" si="1"/>
        <v>36</v>
      </c>
      <c r="K33" s="178" t="str">
        <f>IF(E33="","",IF(E33="N/A","",IF(E33="Satisfactory","",IF(E33="Unsatisfactory",H33*I33,""))))</f>
        <v/>
      </c>
      <c r="L33" s="179"/>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row>
    <row r="34" spans="1:57" ht="21" customHeight="1" x14ac:dyDescent="0.35">
      <c r="A34" s="143" t="s">
        <v>148</v>
      </c>
      <c r="B34" s="144" t="s">
        <v>72</v>
      </c>
      <c r="C34" s="145" t="s">
        <v>73</v>
      </c>
      <c r="D34" s="145" t="s">
        <v>147</v>
      </c>
      <c r="E34" s="356"/>
      <c r="F34" s="176">
        <v>4</v>
      </c>
      <c r="G34" s="176">
        <v>3</v>
      </c>
      <c r="H34" s="176">
        <f t="shared" si="0"/>
        <v>10</v>
      </c>
      <c r="I34" s="203">
        <v>2</v>
      </c>
      <c r="J34" s="178">
        <f t="shared" si="1"/>
        <v>20</v>
      </c>
      <c r="K34" s="178" t="str">
        <f>IF(E34="","",IF(E34="N/A","",IF(E34="Satisfactory","",IF(E34="Unsatisfactory",H34*I34,""))))</f>
        <v/>
      </c>
      <c r="L34" s="179"/>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row>
    <row r="35" spans="1:57" ht="21" customHeight="1" x14ac:dyDescent="0.35">
      <c r="A35" s="143">
        <v>12</v>
      </c>
      <c r="B35" s="149" t="s">
        <v>64</v>
      </c>
      <c r="C35" s="145" t="s">
        <v>65</v>
      </c>
      <c r="D35" s="145" t="s">
        <v>425</v>
      </c>
      <c r="E35" s="356"/>
      <c r="F35" s="176">
        <v>4</v>
      </c>
      <c r="G35" s="176">
        <v>3</v>
      </c>
      <c r="H35" s="176">
        <f t="shared" si="0"/>
        <v>10</v>
      </c>
      <c r="I35" s="203">
        <v>3</v>
      </c>
      <c r="J35" s="178">
        <f t="shared" si="1"/>
        <v>30</v>
      </c>
      <c r="K35" s="178" t="str">
        <f>IF(E35="","",IF(E35="N/A","",IF(E35="Satisfactory","",H35*E35)))</f>
        <v/>
      </c>
      <c r="L35" s="179"/>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row>
    <row r="36" spans="1:57" ht="21" customHeight="1" x14ac:dyDescent="0.35">
      <c r="A36" s="143">
        <v>13</v>
      </c>
      <c r="B36" s="149" t="s">
        <v>67</v>
      </c>
      <c r="C36" s="145" t="s">
        <v>68</v>
      </c>
      <c r="D36" s="145" t="s">
        <v>425</v>
      </c>
      <c r="E36" s="356"/>
      <c r="F36" s="176">
        <v>4</v>
      </c>
      <c r="G36" s="176">
        <v>3</v>
      </c>
      <c r="H36" s="176">
        <f t="shared" si="0"/>
        <v>10</v>
      </c>
      <c r="I36" s="203">
        <v>3</v>
      </c>
      <c r="J36" s="178">
        <f t="shared" si="1"/>
        <v>30</v>
      </c>
      <c r="K36" s="178" t="str">
        <f>IF(E36="","",IF(E36="N/A","",IF(E36="Satisfactory","",H36*E36)))</f>
        <v/>
      </c>
      <c r="L36" s="179"/>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row>
    <row r="37" spans="1:57" ht="21" customHeight="1" x14ac:dyDescent="0.35">
      <c r="A37" s="143">
        <v>14</v>
      </c>
      <c r="B37" s="148" t="s">
        <v>149</v>
      </c>
      <c r="C37" s="145" t="s">
        <v>497</v>
      </c>
      <c r="D37" s="145" t="s">
        <v>150</v>
      </c>
      <c r="E37" s="356"/>
      <c r="F37" s="176">
        <v>3</v>
      </c>
      <c r="G37" s="176">
        <v>2</v>
      </c>
      <c r="H37" s="176">
        <f t="shared" si="0"/>
        <v>7</v>
      </c>
      <c r="I37" s="203">
        <v>2</v>
      </c>
      <c r="J37" s="178">
        <f t="shared" si="1"/>
        <v>14</v>
      </c>
      <c r="K37" s="178" t="str">
        <f t="shared" ref="K37:K42" si="3">IF(E37="","",IF(E37="N/A","",IF(E37="Satisfactory","",IF(E37="Unsatisfactory",H37*I37,""))))</f>
        <v/>
      </c>
      <c r="L37" s="179"/>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row>
    <row r="38" spans="1:57" ht="21" customHeight="1" x14ac:dyDescent="0.35">
      <c r="A38" s="143">
        <v>15</v>
      </c>
      <c r="B38" s="144" t="s">
        <v>79</v>
      </c>
      <c r="C38" s="145" t="s">
        <v>429</v>
      </c>
      <c r="D38" s="145" t="s">
        <v>151</v>
      </c>
      <c r="E38" s="356"/>
      <c r="F38" s="176">
        <v>3</v>
      </c>
      <c r="G38" s="176">
        <v>3</v>
      </c>
      <c r="H38" s="176">
        <f t="shared" si="0"/>
        <v>9</v>
      </c>
      <c r="I38" s="203">
        <v>2</v>
      </c>
      <c r="J38" s="178">
        <f t="shared" si="1"/>
        <v>18</v>
      </c>
      <c r="K38" s="178" t="str">
        <f t="shared" si="3"/>
        <v/>
      </c>
      <c r="L38" s="179"/>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row>
    <row r="39" spans="1:57" ht="21" customHeight="1" x14ac:dyDescent="0.35">
      <c r="A39" s="143">
        <v>16</v>
      </c>
      <c r="B39" s="148" t="s">
        <v>77</v>
      </c>
      <c r="C39" s="145" t="s">
        <v>501</v>
      </c>
      <c r="D39" s="145" t="s">
        <v>152</v>
      </c>
      <c r="E39" s="356"/>
      <c r="F39" s="176">
        <v>3</v>
      </c>
      <c r="G39" s="176">
        <v>2</v>
      </c>
      <c r="H39" s="176">
        <f t="shared" si="0"/>
        <v>7</v>
      </c>
      <c r="I39" s="203">
        <v>2</v>
      </c>
      <c r="J39" s="178">
        <f t="shared" si="1"/>
        <v>14</v>
      </c>
      <c r="K39" s="178" t="str">
        <f t="shared" si="3"/>
        <v/>
      </c>
      <c r="L39" s="179"/>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row>
    <row r="40" spans="1:57" ht="21" customHeight="1" x14ac:dyDescent="0.35">
      <c r="A40" s="143">
        <v>17</v>
      </c>
      <c r="B40" s="148" t="s">
        <v>74</v>
      </c>
      <c r="C40" s="145" t="s">
        <v>75</v>
      </c>
      <c r="D40" s="145" t="s">
        <v>153</v>
      </c>
      <c r="E40" s="356"/>
      <c r="F40" s="176">
        <v>4</v>
      </c>
      <c r="G40" s="176">
        <v>3</v>
      </c>
      <c r="H40" s="176">
        <f t="shared" si="0"/>
        <v>10</v>
      </c>
      <c r="I40" s="203">
        <v>2</v>
      </c>
      <c r="J40" s="178">
        <f t="shared" si="1"/>
        <v>20</v>
      </c>
      <c r="K40" s="178" t="str">
        <f t="shared" si="3"/>
        <v/>
      </c>
      <c r="L40" s="179"/>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row>
    <row r="41" spans="1:57" ht="21" customHeight="1" x14ac:dyDescent="0.35">
      <c r="A41" s="143">
        <v>18</v>
      </c>
      <c r="B41" s="149" t="s">
        <v>82</v>
      </c>
      <c r="C41" s="145" t="s">
        <v>550</v>
      </c>
      <c r="D41" s="145" t="s">
        <v>154</v>
      </c>
      <c r="E41" s="356"/>
      <c r="F41" s="176">
        <v>4</v>
      </c>
      <c r="G41" s="176">
        <v>3</v>
      </c>
      <c r="H41" s="176">
        <f t="shared" si="0"/>
        <v>10</v>
      </c>
      <c r="I41" s="203">
        <v>2</v>
      </c>
      <c r="J41" s="178">
        <f t="shared" si="1"/>
        <v>20</v>
      </c>
      <c r="K41" s="178" t="str">
        <f>IF(E41="","",IF(E41="N/A","",IF(E41="Satisfactory","",H41*E41)))</f>
        <v/>
      </c>
      <c r="L41" s="179"/>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row>
    <row r="42" spans="1:57" ht="21" customHeight="1" x14ac:dyDescent="0.35">
      <c r="A42" s="143">
        <v>19</v>
      </c>
      <c r="B42" s="144" t="s">
        <v>88</v>
      </c>
      <c r="C42" s="145" t="s">
        <v>89</v>
      </c>
      <c r="D42" s="145" t="s">
        <v>155</v>
      </c>
      <c r="E42" s="356"/>
      <c r="F42" s="176">
        <v>3</v>
      </c>
      <c r="G42" s="176">
        <v>2</v>
      </c>
      <c r="H42" s="176">
        <f t="shared" si="0"/>
        <v>7</v>
      </c>
      <c r="I42" s="203">
        <v>2</v>
      </c>
      <c r="J42" s="178">
        <f t="shared" si="1"/>
        <v>14</v>
      </c>
      <c r="K42" s="178" t="str">
        <f t="shared" si="3"/>
        <v/>
      </c>
      <c r="L42" s="179"/>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row>
    <row r="43" spans="1:57" ht="21" customHeight="1" x14ac:dyDescent="0.35">
      <c r="A43" s="143">
        <v>20</v>
      </c>
      <c r="B43" s="149" t="s">
        <v>156</v>
      </c>
      <c r="C43" s="145" t="s">
        <v>508</v>
      </c>
      <c r="D43" s="145" t="s">
        <v>157</v>
      </c>
      <c r="E43" s="356"/>
      <c r="F43" s="176">
        <v>4</v>
      </c>
      <c r="G43" s="176">
        <v>3</v>
      </c>
      <c r="H43" s="176">
        <f t="shared" si="0"/>
        <v>10</v>
      </c>
      <c r="I43" s="203">
        <v>3</v>
      </c>
      <c r="J43" s="178">
        <f t="shared" si="1"/>
        <v>30</v>
      </c>
      <c r="K43" s="178" t="str">
        <f>IF(E43="","",IF(E43="N/A","",IF(E43="Satisfactory","",H43*E43)))</f>
        <v/>
      </c>
      <c r="L43" s="179"/>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row>
    <row r="44" spans="1:57" ht="21" customHeight="1" x14ac:dyDescent="0.35">
      <c r="A44" s="143">
        <v>21</v>
      </c>
      <c r="B44" s="148" t="s">
        <v>92</v>
      </c>
      <c r="C44" s="145" t="s">
        <v>93</v>
      </c>
      <c r="D44" s="145" t="s">
        <v>157</v>
      </c>
      <c r="E44" s="356"/>
      <c r="F44" s="176">
        <v>4</v>
      </c>
      <c r="G44" s="176">
        <v>3</v>
      </c>
      <c r="H44" s="176">
        <f t="shared" si="0"/>
        <v>10</v>
      </c>
      <c r="I44" s="203">
        <v>2</v>
      </c>
      <c r="J44" s="178">
        <f t="shared" si="1"/>
        <v>20</v>
      </c>
      <c r="K44" s="178" t="str">
        <f>IF(E44="","",IF(E44="N/A","",IF(E44="Satisfactory","",IF(E44="Unsatisfactory",H44*I44,""))))</f>
        <v/>
      </c>
      <c r="L44" s="179"/>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row>
    <row r="45" spans="1:57" ht="21" customHeight="1" x14ac:dyDescent="0.35">
      <c r="A45" s="143">
        <v>22</v>
      </c>
      <c r="B45" s="144" t="s">
        <v>158</v>
      </c>
      <c r="C45" s="145" t="s">
        <v>86</v>
      </c>
      <c r="D45" s="145" t="s">
        <v>159</v>
      </c>
      <c r="E45" s="356"/>
      <c r="F45" s="204">
        <v>3</v>
      </c>
      <c r="G45" s="176">
        <v>3</v>
      </c>
      <c r="H45" s="176">
        <f t="shared" si="0"/>
        <v>9</v>
      </c>
      <c r="I45" s="203">
        <v>2</v>
      </c>
      <c r="J45" s="178">
        <f t="shared" si="1"/>
        <v>18</v>
      </c>
      <c r="K45" s="178" t="str">
        <f>IF(E45="","",IF(E45="N/A","",IF(E45="Satisfactory","",IF(E45="Unsatisfactory",H45*I45,""))))</f>
        <v/>
      </c>
      <c r="L45" s="179"/>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row>
    <row r="46" spans="1:57" ht="21" customHeight="1" x14ac:dyDescent="0.35">
      <c r="A46" s="143">
        <v>23</v>
      </c>
      <c r="B46" s="149" t="s">
        <v>84</v>
      </c>
      <c r="C46" s="145" t="s">
        <v>426</v>
      </c>
      <c r="D46" s="145" t="s">
        <v>160</v>
      </c>
      <c r="E46" s="356"/>
      <c r="F46" s="176">
        <v>4</v>
      </c>
      <c r="G46" s="176">
        <v>3</v>
      </c>
      <c r="H46" s="176">
        <f t="shared" si="0"/>
        <v>10</v>
      </c>
      <c r="I46" s="203">
        <v>3</v>
      </c>
      <c r="J46" s="178">
        <f t="shared" si="1"/>
        <v>30</v>
      </c>
      <c r="K46" s="178" t="str">
        <f>IF(E46="","",IF(E46="N/A","",IF(E46="Satisfactory","",H46*E46)))</f>
        <v/>
      </c>
      <c r="L46" s="179"/>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row>
    <row r="47" spans="1:57" ht="21" customHeight="1" x14ac:dyDescent="0.35">
      <c r="A47" s="143">
        <v>24</v>
      </c>
      <c r="B47" s="148" t="s">
        <v>94</v>
      </c>
      <c r="C47" s="145" t="s">
        <v>95</v>
      </c>
      <c r="D47" s="145" t="s">
        <v>161</v>
      </c>
      <c r="E47" s="356"/>
      <c r="F47" s="176">
        <v>2</v>
      </c>
      <c r="G47" s="176">
        <v>4</v>
      </c>
      <c r="H47" s="176">
        <f t="shared" si="0"/>
        <v>10</v>
      </c>
      <c r="I47" s="203">
        <v>2</v>
      </c>
      <c r="J47" s="178">
        <f t="shared" si="1"/>
        <v>20</v>
      </c>
      <c r="K47" s="178" t="str">
        <f>IF(E47="","",IF(E47="N/A","",IF(E47="Satisfactory","",IF(E47="Unsatisfactory",H47*I47,""))))</f>
        <v/>
      </c>
      <c r="L47" s="179"/>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row>
    <row r="48" spans="1:57" ht="21" customHeight="1" x14ac:dyDescent="0.35">
      <c r="A48" s="143">
        <v>25</v>
      </c>
      <c r="B48" s="155" t="s">
        <v>96</v>
      </c>
      <c r="C48" s="145" t="s">
        <v>515</v>
      </c>
      <c r="D48" s="145" t="s">
        <v>101</v>
      </c>
      <c r="E48" s="356"/>
      <c r="F48" s="205">
        <v>4</v>
      </c>
      <c r="G48" s="204">
        <v>4</v>
      </c>
      <c r="H48" s="176">
        <f t="shared" si="0"/>
        <v>12</v>
      </c>
      <c r="I48" s="203">
        <v>3</v>
      </c>
      <c r="J48" s="178">
        <f t="shared" si="1"/>
        <v>36</v>
      </c>
      <c r="K48" s="178" t="str">
        <f>IF(E48="","",IF(E48="N/A","",IF(E48="Satisfactory","",H48*E48)))</f>
        <v/>
      </c>
      <c r="L48" s="179"/>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row>
    <row r="49" spans="1:57" ht="21" customHeight="1" x14ac:dyDescent="0.35">
      <c r="A49" s="143">
        <v>26</v>
      </c>
      <c r="B49" s="149" t="s">
        <v>98</v>
      </c>
      <c r="C49" s="145" t="s">
        <v>518</v>
      </c>
      <c r="D49" s="145" t="s">
        <v>101</v>
      </c>
      <c r="E49" s="356"/>
      <c r="F49" s="176">
        <v>4</v>
      </c>
      <c r="G49" s="176">
        <v>4</v>
      </c>
      <c r="H49" s="176">
        <f t="shared" si="0"/>
        <v>12</v>
      </c>
      <c r="I49" s="203">
        <v>3</v>
      </c>
      <c r="J49" s="178">
        <f t="shared" si="1"/>
        <v>36</v>
      </c>
      <c r="K49" s="178" t="str">
        <f>IF(E49="","",IF(E49="N/A","",IF(E49="Satisfactory","",H49*E49)))</f>
        <v/>
      </c>
      <c r="L49" s="179"/>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row>
    <row r="50" spans="1:57" ht="21" customHeight="1" x14ac:dyDescent="0.35">
      <c r="A50" s="143">
        <v>27</v>
      </c>
      <c r="B50" s="149" t="s">
        <v>102</v>
      </c>
      <c r="C50" s="145" t="s">
        <v>521</v>
      </c>
      <c r="D50" s="145" t="s">
        <v>101</v>
      </c>
      <c r="E50" s="356"/>
      <c r="F50" s="176">
        <v>4</v>
      </c>
      <c r="G50" s="176">
        <v>4</v>
      </c>
      <c r="H50" s="176">
        <f t="shared" si="0"/>
        <v>12</v>
      </c>
      <c r="I50" s="203">
        <v>3</v>
      </c>
      <c r="J50" s="178">
        <f t="shared" si="1"/>
        <v>36</v>
      </c>
      <c r="K50" s="178" t="str">
        <f>IF(E50="","",IF(E50="N/A","",IF(E50="Satisfactory","",H50*E50)))</f>
        <v/>
      </c>
      <c r="L50" s="179"/>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row>
    <row r="51" spans="1:57" ht="21" customHeight="1" x14ac:dyDescent="0.35">
      <c r="A51" s="143">
        <v>28</v>
      </c>
      <c r="B51" s="149" t="s">
        <v>105</v>
      </c>
      <c r="C51" s="145" t="s">
        <v>490</v>
      </c>
      <c r="D51" s="145" t="s">
        <v>162</v>
      </c>
      <c r="E51" s="356"/>
      <c r="F51" s="176">
        <v>3</v>
      </c>
      <c r="G51" s="176">
        <v>3</v>
      </c>
      <c r="H51" s="176">
        <f t="shared" si="0"/>
        <v>9</v>
      </c>
      <c r="I51" s="203">
        <v>3</v>
      </c>
      <c r="J51" s="178">
        <f t="shared" si="1"/>
        <v>27</v>
      </c>
      <c r="K51" s="178" t="str">
        <f>IF(E51="","",IF(E51="N/A","",IF(E51="Satisfactory","",H51*E51)))</f>
        <v/>
      </c>
      <c r="L51" s="179"/>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row>
    <row r="52" spans="1:57" ht="21" customHeight="1" x14ac:dyDescent="0.35">
      <c r="A52" s="143">
        <v>29</v>
      </c>
      <c r="B52" s="148" t="s">
        <v>106</v>
      </c>
      <c r="C52" s="145" t="s">
        <v>526</v>
      </c>
      <c r="D52" s="145" t="s">
        <v>162</v>
      </c>
      <c r="E52" s="356"/>
      <c r="F52" s="176">
        <v>3</v>
      </c>
      <c r="G52" s="176">
        <v>4</v>
      </c>
      <c r="H52" s="176">
        <f t="shared" si="0"/>
        <v>11</v>
      </c>
      <c r="I52" s="203">
        <v>2</v>
      </c>
      <c r="J52" s="178">
        <f t="shared" si="1"/>
        <v>22</v>
      </c>
      <c r="K52" s="178" t="str">
        <f>IF(E52="","",IF(E52="N/A","",IF(E52="Satisfactory","",IF(E52="Unsatisfactory",H52*I52,""))))</f>
        <v/>
      </c>
      <c r="L52" s="179"/>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row>
    <row r="53" spans="1:57" ht="21" customHeight="1" x14ac:dyDescent="0.35">
      <c r="A53" s="143">
        <v>30</v>
      </c>
      <c r="B53" s="144" t="s">
        <v>109</v>
      </c>
      <c r="C53" s="145" t="s">
        <v>529</v>
      </c>
      <c r="D53" s="145" t="s">
        <v>163</v>
      </c>
      <c r="E53" s="356"/>
      <c r="F53" s="176">
        <v>3</v>
      </c>
      <c r="G53" s="176">
        <v>3</v>
      </c>
      <c r="H53" s="176">
        <f t="shared" si="0"/>
        <v>9</v>
      </c>
      <c r="I53" s="203">
        <v>2</v>
      </c>
      <c r="J53" s="178">
        <f t="shared" si="1"/>
        <v>18</v>
      </c>
      <c r="K53" s="178" t="str">
        <f>IF(E53="","",IF(E53="N/A","",IF(E53="Satisfactory","",IF(E53="Unsatisfactory",H53*I53,""))))</f>
        <v/>
      </c>
      <c r="L53" s="179"/>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row>
    <row r="54" spans="1:57" ht="21" customHeight="1" x14ac:dyDescent="0.35">
      <c r="A54" s="143">
        <v>31</v>
      </c>
      <c r="B54" s="148" t="s">
        <v>119</v>
      </c>
      <c r="C54" s="145" t="s">
        <v>217</v>
      </c>
      <c r="D54" s="145" t="s">
        <v>164</v>
      </c>
      <c r="E54" s="356"/>
      <c r="F54" s="176">
        <v>2</v>
      </c>
      <c r="G54" s="176">
        <v>1</v>
      </c>
      <c r="H54" s="176">
        <f t="shared" si="0"/>
        <v>4</v>
      </c>
      <c r="I54" s="203">
        <v>2</v>
      </c>
      <c r="J54" s="178">
        <f t="shared" si="1"/>
        <v>8</v>
      </c>
      <c r="K54" s="178" t="str">
        <f>IF(E54="","",IF(E54="N/A","",IF(E54="Satisfactory","",IF(E54="Unsatisfactory",H54*I54,""))))</f>
        <v/>
      </c>
      <c r="L54" s="179"/>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row>
    <row r="55" spans="1:57" ht="21" customHeight="1" x14ac:dyDescent="0.35">
      <c r="A55" s="143">
        <v>32</v>
      </c>
      <c r="B55" s="148" t="s">
        <v>99</v>
      </c>
      <c r="C55" s="145" t="s">
        <v>100</v>
      </c>
      <c r="D55" s="145" t="s">
        <v>165</v>
      </c>
      <c r="E55" s="356"/>
      <c r="F55" s="176">
        <v>4</v>
      </c>
      <c r="G55" s="176">
        <v>2</v>
      </c>
      <c r="H55" s="176">
        <f t="shared" si="0"/>
        <v>8</v>
      </c>
      <c r="I55" s="203">
        <v>2</v>
      </c>
      <c r="J55" s="178">
        <f t="shared" si="1"/>
        <v>16</v>
      </c>
      <c r="K55" s="178" t="str">
        <f>IF(E55="","",IF(E55="N/A","",IF(E55="Satisfactory","",IF(E55="Unsatisfactory",H55*I55,""))))</f>
        <v/>
      </c>
      <c r="L55" s="179"/>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row>
    <row r="56" spans="1:57" ht="21" customHeight="1" x14ac:dyDescent="0.35">
      <c r="A56" s="143">
        <v>33</v>
      </c>
      <c r="B56" s="148" t="s">
        <v>103</v>
      </c>
      <c r="C56" s="145" t="s">
        <v>491</v>
      </c>
      <c r="D56" s="145" t="s">
        <v>166</v>
      </c>
      <c r="E56" s="356"/>
      <c r="F56" s="176">
        <v>4</v>
      </c>
      <c r="G56" s="176">
        <v>2</v>
      </c>
      <c r="H56" s="176">
        <f t="shared" si="0"/>
        <v>8</v>
      </c>
      <c r="I56" s="203">
        <v>2</v>
      </c>
      <c r="J56" s="178">
        <f t="shared" si="1"/>
        <v>16</v>
      </c>
      <c r="K56" s="178" t="str">
        <f>IF(E56="","",IF(E56="N/A","",IF(E56="Satisfactory","",IF(E56="Unsatisfactory",H56*I56,""))))</f>
        <v/>
      </c>
      <c r="L56" s="179"/>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row>
    <row r="57" spans="1:57" ht="21" customHeight="1" x14ac:dyDescent="0.35">
      <c r="A57" s="143">
        <v>34</v>
      </c>
      <c r="B57" s="149" t="s">
        <v>167</v>
      </c>
      <c r="C57" s="145" t="s">
        <v>118</v>
      </c>
      <c r="D57" s="145" t="s">
        <v>168</v>
      </c>
      <c r="E57" s="356"/>
      <c r="F57" s="176">
        <v>4</v>
      </c>
      <c r="G57" s="176">
        <v>4</v>
      </c>
      <c r="H57" s="176">
        <f t="shared" si="0"/>
        <v>12</v>
      </c>
      <c r="I57" s="203">
        <v>3</v>
      </c>
      <c r="J57" s="178">
        <f t="shared" si="1"/>
        <v>36</v>
      </c>
      <c r="K57" s="178" t="str">
        <f>IF(E57="","",IF(E57="N/A","",IF(E57="Satisfactory","",H57*E57)))</f>
        <v/>
      </c>
      <c r="L57" s="179"/>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row>
    <row r="58" spans="1:57" ht="21" customHeight="1" x14ac:dyDescent="0.35">
      <c r="A58" s="143">
        <v>35</v>
      </c>
      <c r="B58" s="148" t="s">
        <v>110</v>
      </c>
      <c r="C58" s="145" t="s">
        <v>536</v>
      </c>
      <c r="D58" s="145" t="s">
        <v>169</v>
      </c>
      <c r="E58" s="356"/>
      <c r="F58" s="176">
        <v>2</v>
      </c>
      <c r="G58" s="176">
        <v>2</v>
      </c>
      <c r="H58" s="176">
        <f t="shared" si="0"/>
        <v>6</v>
      </c>
      <c r="I58" s="203">
        <v>2</v>
      </c>
      <c r="J58" s="178">
        <f t="shared" si="1"/>
        <v>12</v>
      </c>
      <c r="K58" s="178" t="str">
        <f t="shared" ref="K58:K64" si="4">IF(E58="","",IF(E58="N/A","",IF(E58="Satisfactory","",IF(E58="Unsatisfactory",H58*I58,""))))</f>
        <v/>
      </c>
      <c r="L58" s="179"/>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row>
    <row r="59" spans="1:57" ht="21" customHeight="1" x14ac:dyDescent="0.35">
      <c r="A59" s="143">
        <v>36</v>
      </c>
      <c r="B59" s="144" t="s">
        <v>112</v>
      </c>
      <c r="C59" s="145" t="s">
        <v>541</v>
      </c>
      <c r="D59" s="145" t="s">
        <v>169</v>
      </c>
      <c r="E59" s="356"/>
      <c r="F59" s="176">
        <v>3</v>
      </c>
      <c r="G59" s="176">
        <v>2</v>
      </c>
      <c r="H59" s="176">
        <f t="shared" si="0"/>
        <v>7</v>
      </c>
      <c r="I59" s="203">
        <v>2</v>
      </c>
      <c r="J59" s="178">
        <f t="shared" si="1"/>
        <v>14</v>
      </c>
      <c r="K59" s="178" t="str">
        <f t="shared" si="4"/>
        <v/>
      </c>
      <c r="L59" s="179"/>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row>
    <row r="60" spans="1:57" ht="21" customHeight="1" x14ac:dyDescent="0.35">
      <c r="A60" s="143">
        <v>37</v>
      </c>
      <c r="B60" s="148" t="s">
        <v>170</v>
      </c>
      <c r="C60" s="145" t="s">
        <v>114</v>
      </c>
      <c r="D60" s="145" t="s">
        <v>169</v>
      </c>
      <c r="E60" s="356"/>
      <c r="F60" s="176">
        <v>3</v>
      </c>
      <c r="G60" s="176">
        <v>2</v>
      </c>
      <c r="H60" s="176">
        <f t="shared" si="0"/>
        <v>7</v>
      </c>
      <c r="I60" s="203">
        <v>2</v>
      </c>
      <c r="J60" s="178">
        <f t="shared" si="1"/>
        <v>14</v>
      </c>
      <c r="K60" s="178" t="str">
        <f t="shared" si="4"/>
        <v/>
      </c>
      <c r="L60" s="179"/>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row>
    <row r="61" spans="1:57" ht="21" customHeight="1" x14ac:dyDescent="0.35">
      <c r="A61" s="143">
        <v>38</v>
      </c>
      <c r="B61" s="148" t="s">
        <v>115</v>
      </c>
      <c r="C61" s="145" t="s">
        <v>543</v>
      </c>
      <c r="D61" s="145" t="s">
        <v>169</v>
      </c>
      <c r="E61" s="356"/>
      <c r="F61" s="176">
        <v>2</v>
      </c>
      <c r="G61" s="176">
        <v>2</v>
      </c>
      <c r="H61" s="176">
        <f t="shared" si="0"/>
        <v>6</v>
      </c>
      <c r="I61" s="203">
        <v>2</v>
      </c>
      <c r="J61" s="178">
        <f t="shared" si="1"/>
        <v>12</v>
      </c>
      <c r="K61" s="178" t="str">
        <f t="shared" si="4"/>
        <v/>
      </c>
      <c r="L61" s="179"/>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row>
    <row r="62" spans="1:57" ht="21" customHeight="1" x14ac:dyDescent="0.35">
      <c r="A62" s="143">
        <v>39</v>
      </c>
      <c r="B62" s="148" t="s">
        <v>116</v>
      </c>
      <c r="C62" s="145" t="s">
        <v>545</v>
      </c>
      <c r="D62" s="145" t="s">
        <v>169</v>
      </c>
      <c r="E62" s="356"/>
      <c r="F62" s="176">
        <v>2</v>
      </c>
      <c r="G62" s="176">
        <v>2</v>
      </c>
      <c r="H62" s="176">
        <f t="shared" si="0"/>
        <v>6</v>
      </c>
      <c r="I62" s="203">
        <v>2</v>
      </c>
      <c r="J62" s="178">
        <f t="shared" si="1"/>
        <v>12</v>
      </c>
      <c r="K62" s="178" t="str">
        <f t="shared" si="4"/>
        <v/>
      </c>
      <c r="L62" s="179"/>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row>
    <row r="63" spans="1:57" ht="21" customHeight="1" x14ac:dyDescent="0.35">
      <c r="A63" s="143">
        <v>40</v>
      </c>
      <c r="B63" s="144" t="s">
        <v>171</v>
      </c>
      <c r="C63" s="152" t="s">
        <v>547</v>
      </c>
      <c r="D63" s="145" t="s">
        <v>172</v>
      </c>
      <c r="E63" s="356"/>
      <c r="F63" s="176">
        <v>4</v>
      </c>
      <c r="G63" s="176">
        <v>4</v>
      </c>
      <c r="H63" s="176">
        <f t="shared" si="0"/>
        <v>12</v>
      </c>
      <c r="I63" s="203">
        <v>2</v>
      </c>
      <c r="J63" s="178">
        <f t="shared" si="1"/>
        <v>24</v>
      </c>
      <c r="K63" s="178" t="str">
        <f t="shared" si="4"/>
        <v/>
      </c>
      <c r="L63" s="179"/>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row>
    <row r="64" spans="1:57" ht="21" customHeight="1" x14ac:dyDescent="0.35">
      <c r="A64" s="143">
        <v>41</v>
      </c>
      <c r="B64" s="148" t="s">
        <v>173</v>
      </c>
      <c r="C64" s="145" t="s">
        <v>174</v>
      </c>
      <c r="D64" s="145" t="s">
        <v>173</v>
      </c>
      <c r="E64" s="356"/>
      <c r="F64" s="458">
        <v>3</v>
      </c>
      <c r="G64" s="458">
        <v>4</v>
      </c>
      <c r="H64" s="458">
        <f t="shared" si="0"/>
        <v>11</v>
      </c>
      <c r="I64" s="459">
        <v>2</v>
      </c>
      <c r="J64" s="460">
        <f t="shared" si="1"/>
        <v>22</v>
      </c>
      <c r="K64" s="178" t="str">
        <f t="shared" si="4"/>
        <v/>
      </c>
      <c r="L64" s="179"/>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row>
    <row r="65" spans="1:57" ht="21" customHeight="1" x14ac:dyDescent="0.35">
      <c r="A65" s="143">
        <v>42</v>
      </c>
      <c r="B65" s="295" t="s">
        <v>132</v>
      </c>
      <c r="C65" s="145" t="s">
        <v>133</v>
      </c>
      <c r="D65" s="145" t="s">
        <v>134</v>
      </c>
      <c r="E65" s="348" t="s">
        <v>135</v>
      </c>
      <c r="F65" s="458"/>
      <c r="G65" s="458"/>
      <c r="H65" s="458"/>
      <c r="I65" s="461"/>
      <c r="J65" s="460"/>
      <c r="K65" s="206"/>
      <c r="L65" s="179"/>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row>
    <row r="66" spans="1:57" ht="21" customHeight="1" x14ac:dyDescent="0.35">
      <c r="A66" s="143">
        <v>43</v>
      </c>
      <c r="B66" s="295" t="s">
        <v>136</v>
      </c>
      <c r="C66" s="145" t="s">
        <v>433</v>
      </c>
      <c r="D66" s="145" t="s">
        <v>137</v>
      </c>
      <c r="E66" s="347"/>
      <c r="F66" s="458"/>
      <c r="G66" s="458"/>
      <c r="H66" s="458"/>
      <c r="I66" s="463"/>
      <c r="J66" s="460"/>
      <c r="K66" s="462"/>
      <c r="L66" s="179"/>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row>
    <row r="67" spans="1:57" ht="21" customHeight="1" x14ac:dyDescent="0.25">
      <c r="A67" s="498" t="str">
        <f>IF($B$18="YES","HVAC Qi","")</f>
        <v/>
      </c>
      <c r="B67" s="455" t="str">
        <f>IF($B$18="YES","Design Review","")</f>
        <v/>
      </c>
      <c r="C67" s="457" t="str">
        <f>IF($B$18="YES","Design Review is completed according to ANSI/RESNET/ACCA 310.
Design Review is Within Tolerances
SCORING:  Satisfactory when correct or Unsatisfactory when incorrect.","")</f>
        <v/>
      </c>
      <c r="D67" s="456"/>
      <c r="E67" s="356"/>
      <c r="F67" s="464">
        <v>4</v>
      </c>
      <c r="G67" s="464">
        <v>3</v>
      </c>
      <c r="H67" s="176">
        <f t="shared" ref="H67:H71" si="5">IF(E67="n/a",0,(2*G67+F67))</f>
        <v>10</v>
      </c>
      <c r="I67" s="465">
        <v>2</v>
      </c>
      <c r="J67" s="460">
        <f t="shared" ref="J67:J71" si="6">H67*I67</f>
        <v>20</v>
      </c>
      <c r="K67" s="178" t="str">
        <f t="shared" ref="K67:K71" si="7">IF(E67="","",IF(E67="N/A","",IF(E67="Satisfactory","",IF(E67="Unsatisfactory",H67*I67,""))))</f>
        <v/>
      </c>
      <c r="L67" s="466"/>
      <c r="M67" s="69"/>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row>
    <row r="68" spans="1:57" ht="21" customHeight="1" x14ac:dyDescent="0.25">
      <c r="A68" s="499"/>
      <c r="B68" s="455" t="str">
        <f>IF($B$18="YES","Total Duct Leakage","")</f>
        <v/>
      </c>
      <c r="C68" s="457" t="str">
        <f>IF($B$18="YES","Duct leakage modeled per ANSI/RESNET/ACCA 310.
Verify documentation to ensure leakage rate test results are correctly modeled (based off testing method used) and within limit.
SCORING:  'Satisfactory' when correct or 'Unsatisfactory' when incorrect.","")</f>
        <v/>
      </c>
      <c r="D68" s="456"/>
      <c r="E68" s="356"/>
      <c r="F68" s="464">
        <v>4</v>
      </c>
      <c r="G68" s="464">
        <v>3</v>
      </c>
      <c r="H68" s="176">
        <f t="shared" si="5"/>
        <v>10</v>
      </c>
      <c r="I68" s="465">
        <v>2</v>
      </c>
      <c r="J68" s="460">
        <f t="shared" si="6"/>
        <v>20</v>
      </c>
      <c r="K68" s="178" t="str">
        <f t="shared" si="7"/>
        <v/>
      </c>
      <c r="L68" s="466"/>
      <c r="M68" s="69"/>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row>
    <row r="69" spans="1:57" ht="21" customHeight="1" x14ac:dyDescent="0.25">
      <c r="A69" s="499"/>
      <c r="B69" s="455" t="str">
        <f>IF($B$18="YES","Blower Fan Airflow","")</f>
        <v/>
      </c>
      <c r="C69" s="457" t="str">
        <f>IF($B$18="YES","Blower Fan Airflow modeled per ANSI/RESNET/ACCA 310.
Verify documentation to ensure Measured Airflow test results are correctly modeled (based off testing method used).
SCORING: 'Satisfactory' when correct or 'Unsatisfactory' when incorrect.","")</f>
        <v/>
      </c>
      <c r="D69" s="456"/>
      <c r="E69" s="356"/>
      <c r="F69" s="464">
        <v>4</v>
      </c>
      <c r="G69" s="464">
        <v>3</v>
      </c>
      <c r="H69" s="176">
        <f t="shared" si="5"/>
        <v>10</v>
      </c>
      <c r="I69" s="465">
        <v>2</v>
      </c>
      <c r="J69" s="460">
        <f t="shared" si="6"/>
        <v>20</v>
      </c>
      <c r="K69" s="178" t="str">
        <f t="shared" si="7"/>
        <v/>
      </c>
      <c r="L69" s="466"/>
      <c r="M69" s="69"/>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row>
    <row r="70" spans="1:57" ht="21" customHeight="1" x14ac:dyDescent="0.25">
      <c r="A70" s="499"/>
      <c r="B70" s="455" t="str">
        <f>IF($B$18="YES","Blower Fan Watt Draw","")</f>
        <v/>
      </c>
      <c r="C70" s="457" t="str">
        <f>IF($B$18="YES","Blower Fan Watt Draw modeled per ANSI/RESNET/ACCA 310.
Verify documentation to ensure Measured Watt Draw test results are correctly modeled (based off testing method used).
SCORING: 'Satisfactory' when correct or 'Unsatisfactory' when incorrect.","")</f>
        <v/>
      </c>
      <c r="D70" s="456"/>
      <c r="E70" s="356"/>
      <c r="F70" s="464">
        <v>4</v>
      </c>
      <c r="G70" s="464">
        <v>3</v>
      </c>
      <c r="H70" s="176">
        <f t="shared" si="5"/>
        <v>10</v>
      </c>
      <c r="I70" s="465">
        <v>2</v>
      </c>
      <c r="J70" s="460">
        <f t="shared" si="6"/>
        <v>20</v>
      </c>
      <c r="K70" s="178" t="str">
        <f t="shared" si="7"/>
        <v/>
      </c>
      <c r="L70" s="466"/>
      <c r="M70" s="69"/>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row>
    <row r="71" spans="1:57" ht="21" customHeight="1" x14ac:dyDescent="0.25">
      <c r="A71" s="500"/>
      <c r="B71" s="455" t="str">
        <f>IF($B$18="YES","Refrigerant Charge","")</f>
        <v/>
      </c>
      <c r="C71" s="457" t="str">
        <f>IF($B$18="YES","Refrigerant Charge modeled per ANSI/RESNET/ACCA 310.
Verify documentation to ensure Refrigerant Charge test results are correctly modeled (based off testing method used).
SCORING:  'Satisfactory' when correct or 'Unsatisfactory' when incorrect.","")</f>
        <v/>
      </c>
      <c r="D71" s="456"/>
      <c r="E71" s="356"/>
      <c r="F71" s="464">
        <v>4</v>
      </c>
      <c r="G71" s="464">
        <v>3</v>
      </c>
      <c r="H71" s="176">
        <f t="shared" si="5"/>
        <v>10</v>
      </c>
      <c r="I71" s="465">
        <v>2</v>
      </c>
      <c r="J71" s="460">
        <f t="shared" si="6"/>
        <v>20</v>
      </c>
      <c r="K71" s="178" t="str">
        <f t="shared" si="7"/>
        <v/>
      </c>
      <c r="L71" s="466"/>
      <c r="M71" s="69"/>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row>
    <row r="72" spans="1:57" ht="23.5" x14ac:dyDescent="0.25">
      <c r="A72" s="61"/>
      <c r="B72" s="67"/>
      <c r="C72" s="67"/>
      <c r="D72" s="67"/>
      <c r="E72" s="67"/>
      <c r="F72" s="67"/>
      <c r="G72" s="67"/>
      <c r="H72" s="67"/>
      <c r="I72" s="67"/>
      <c r="J72" s="67"/>
      <c r="K72" s="67"/>
      <c r="L72" s="67"/>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row>
    <row r="73" spans="1:57" ht="23.5"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row>
    <row r="74" spans="1:57" ht="23.5"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row>
    <row r="75" spans="1:57" ht="23.5"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row>
    <row r="76" spans="1:57" ht="23.5"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row>
    <row r="77" spans="1:57" ht="23.5"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row>
    <row r="78" spans="1:57" ht="23.5"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row>
    <row r="79" spans="1:57" ht="23.5"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row>
    <row r="80" spans="1:57" ht="23.5"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row>
    <row r="81" spans="1:57" ht="23.5"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row>
    <row r="82" spans="1:57" ht="23.5"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row>
    <row r="83" spans="1:57" ht="23.5"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row>
    <row r="84" spans="1:57" ht="23.5"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row>
    <row r="85" spans="1:57" ht="23.5"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row>
    <row r="86" spans="1:57" ht="23.5" x14ac:dyDescent="0.2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row>
    <row r="87" spans="1:57" ht="23.5" x14ac:dyDescent="0.2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row>
    <row r="88" spans="1:57" ht="23.5" x14ac:dyDescent="0.2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row>
    <row r="89" spans="1:57" ht="23.5" x14ac:dyDescent="0.2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row>
    <row r="90" spans="1:57" ht="23.5"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row>
    <row r="91" spans="1:57" ht="23.5"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row>
    <row r="92" spans="1:57" ht="23.5"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row>
    <row r="93" spans="1:57" ht="23.5"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row>
    <row r="94" spans="1:57" ht="23.5"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row>
    <row r="95" spans="1:57" ht="23.5"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row>
    <row r="96" spans="1:57" ht="23.5"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row>
    <row r="97" spans="1:57" ht="23.5"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row>
    <row r="98" spans="1:57" ht="23.5"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row>
    <row r="99" spans="1:57" ht="23.5"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row>
    <row r="100" spans="1:57" ht="23.5"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row>
    <row r="101" spans="1:57" ht="23.5"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row>
    <row r="102" spans="1:57" ht="23.5"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row>
    <row r="103" spans="1:57" ht="23.5"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row>
    <row r="104" spans="1:57" ht="23.5"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row>
    <row r="105" spans="1:57" ht="23.5"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row>
    <row r="106" spans="1:57" ht="23.5"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row>
    <row r="107" spans="1:57" ht="23.5"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row>
    <row r="108" spans="1:57" ht="23.5"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row>
    <row r="109" spans="1:57" ht="23.5"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row>
    <row r="110" spans="1:57" ht="23.5"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row>
    <row r="111" spans="1:57" ht="23.5"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row>
    <row r="112" spans="1:57" ht="23.5"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row>
    <row r="113" spans="1:57" ht="23.5"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row>
    <row r="114" spans="1:57" ht="23.5"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row>
    <row r="115" spans="1:57" ht="23.5"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row>
    <row r="116" spans="1:57" ht="23.5"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row>
    <row r="117" spans="1:57" ht="23.5"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row>
    <row r="118" spans="1:57" ht="23.5"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row>
    <row r="119" spans="1:57" ht="23.5"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row>
    <row r="120" spans="1:57" ht="23.5"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row>
    <row r="121" spans="1:57" ht="23.5"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row>
    <row r="122" spans="1:57" ht="23.5"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row>
    <row r="123" spans="1:57" ht="23.5"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row>
    <row r="124" spans="1:57" ht="23.5" x14ac:dyDescent="0.25">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row>
    <row r="125" spans="1:57" ht="23.5" x14ac:dyDescent="0.25">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row>
    <row r="126" spans="1:57" ht="23.5" x14ac:dyDescent="0.25">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row>
    <row r="127" spans="1:57" ht="23.5" x14ac:dyDescent="0.25">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row>
    <row r="128" spans="1:57" ht="23.5" x14ac:dyDescent="0.25">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row>
    <row r="129" spans="1:57" ht="23.5" x14ac:dyDescent="0.25">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row>
    <row r="130" spans="1:57" ht="23.5" x14ac:dyDescent="0.25">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row>
    <row r="131" spans="1:57" ht="23.5" x14ac:dyDescent="0.25">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row>
    <row r="132" spans="1:57" ht="23.5" x14ac:dyDescent="0.25">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row>
    <row r="133" spans="1:57" ht="23.5" x14ac:dyDescent="0.25">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row>
    <row r="134" spans="1:57" ht="23.5" x14ac:dyDescent="0.2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row>
    <row r="135" spans="1:57" ht="23.5" x14ac:dyDescent="0.25">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row>
    <row r="136" spans="1:57" ht="23.5"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row>
    <row r="137" spans="1:57" ht="23.5" x14ac:dyDescent="0.25">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row>
    <row r="138" spans="1:57" ht="23.5" x14ac:dyDescent="0.25">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row>
    <row r="139" spans="1:57" ht="23.5" x14ac:dyDescent="0.25">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row>
    <row r="140" spans="1:57" ht="23.5" x14ac:dyDescent="0.25">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row>
    <row r="141" spans="1:57" ht="23.5" x14ac:dyDescent="0.25">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row>
    <row r="142" spans="1:57" ht="23.5" x14ac:dyDescent="0.25">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row>
    <row r="143" spans="1:57" ht="23.5" x14ac:dyDescent="0.25">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row>
    <row r="144" spans="1:57" ht="23.5" x14ac:dyDescent="0.25">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row>
    <row r="145" spans="1:57" ht="23.5" x14ac:dyDescent="0.25">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row>
    <row r="146" spans="1:57" ht="23.5" x14ac:dyDescent="0.25">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row>
    <row r="147" spans="1:57" ht="23.5" x14ac:dyDescent="0.2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row>
    <row r="148" spans="1:57" ht="23.5" x14ac:dyDescent="0.25">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row>
    <row r="149" spans="1:57" ht="23.5" x14ac:dyDescent="0.25">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row>
    <row r="150" spans="1:57" ht="23.5" x14ac:dyDescent="0.25">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row>
    <row r="151" spans="1:57" ht="23.5" x14ac:dyDescent="0.25">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row>
    <row r="152" spans="1:57" ht="23.5" x14ac:dyDescent="0.25">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row>
    <row r="153" spans="1:57" ht="23.5" x14ac:dyDescent="0.25">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row>
    <row r="154" spans="1:57" ht="23.5" x14ac:dyDescent="0.25">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row>
    <row r="155" spans="1:57" ht="23.5" x14ac:dyDescent="0.25">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1"/>
      <c r="AZ155" s="61"/>
      <c r="BA155" s="61"/>
      <c r="BB155" s="61"/>
      <c r="BC155" s="61"/>
      <c r="BD155" s="61"/>
      <c r="BE155" s="61"/>
    </row>
    <row r="156" spans="1:57" ht="23.5" x14ac:dyDescent="0.25">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row>
    <row r="157" spans="1:57" ht="23.5" x14ac:dyDescent="0.25">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row>
    <row r="158" spans="1:57" ht="23.5" x14ac:dyDescent="0.25">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row>
    <row r="159" spans="1:57" ht="23.5" x14ac:dyDescent="0.25">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row>
    <row r="160" spans="1:57" ht="23.5" x14ac:dyDescent="0.25">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row>
    <row r="161" spans="1:57" ht="23.5" x14ac:dyDescent="0.25">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row>
    <row r="162" spans="1:57" ht="23.5" x14ac:dyDescent="0.25">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row>
    <row r="163" spans="1:57" ht="23.5" x14ac:dyDescent="0.25">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row>
    <row r="164" spans="1:57" ht="23.5" x14ac:dyDescent="0.25">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row>
    <row r="165" spans="1:57" ht="23.5" x14ac:dyDescent="0.25">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row>
    <row r="166" spans="1:57" ht="23.5" x14ac:dyDescent="0.25">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row>
    <row r="167" spans="1:57" ht="23.5" x14ac:dyDescent="0.25">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row>
    <row r="168" spans="1:57" ht="23.5" x14ac:dyDescent="0.25">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row>
    <row r="169" spans="1:57" ht="23.5" x14ac:dyDescent="0.25">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row>
    <row r="170" spans="1:57" x14ac:dyDescent="0.35">
      <c r="A170" s="91"/>
      <c r="B170" s="92"/>
      <c r="E170" s="94"/>
      <c r="F170" s="10"/>
    </row>
    <row r="171" spans="1:57" x14ac:dyDescent="0.35">
      <c r="A171" s="91"/>
      <c r="B171" s="92"/>
      <c r="E171" s="94"/>
      <c r="F171" s="10"/>
    </row>
    <row r="172" spans="1:57" x14ac:dyDescent="0.35">
      <c r="A172" s="91"/>
      <c r="B172" s="92"/>
      <c r="E172" s="94"/>
      <c r="F172" s="10"/>
    </row>
    <row r="173" spans="1:57" x14ac:dyDescent="0.35">
      <c r="A173" s="91"/>
      <c r="B173" s="92"/>
      <c r="E173" s="94"/>
      <c r="F173" s="10"/>
    </row>
    <row r="174" spans="1:57" x14ac:dyDescent="0.35">
      <c r="A174" s="91"/>
      <c r="B174" s="92"/>
      <c r="E174" s="94"/>
      <c r="F174" s="10"/>
    </row>
    <row r="175" spans="1:57" x14ac:dyDescent="0.35">
      <c r="A175" s="91"/>
      <c r="B175" s="92"/>
      <c r="E175" s="94"/>
      <c r="F175" s="10"/>
    </row>
    <row r="176" spans="1:57" x14ac:dyDescent="0.35">
      <c r="A176" s="91"/>
      <c r="B176" s="92"/>
      <c r="E176" s="94"/>
      <c r="F176" s="10"/>
    </row>
    <row r="177" spans="1:5" x14ac:dyDescent="0.35">
      <c r="A177" s="91"/>
      <c r="B177" s="92"/>
      <c r="E177" s="94"/>
    </row>
    <row r="178" spans="1:5" x14ac:dyDescent="0.35">
      <c r="A178" s="91"/>
      <c r="B178" s="92"/>
      <c r="E178" s="94"/>
    </row>
    <row r="179" spans="1:5" x14ac:dyDescent="0.35">
      <c r="A179" s="91"/>
      <c r="B179" s="92"/>
      <c r="E179" s="94"/>
    </row>
    <row r="180" spans="1:5" x14ac:dyDescent="0.35">
      <c r="A180" s="91"/>
      <c r="B180" s="92"/>
      <c r="E180" s="94"/>
    </row>
    <row r="181" spans="1:5" x14ac:dyDescent="0.35">
      <c r="A181" s="91"/>
      <c r="B181" s="92"/>
      <c r="E181" s="94"/>
    </row>
    <row r="182" spans="1:5" x14ac:dyDescent="0.35">
      <c r="A182" s="91"/>
      <c r="B182" s="92"/>
      <c r="E182" s="94"/>
    </row>
    <row r="183" spans="1:5" x14ac:dyDescent="0.35">
      <c r="A183" s="91"/>
      <c r="B183" s="92"/>
      <c r="E183" s="94"/>
    </row>
    <row r="184" spans="1:5" x14ac:dyDescent="0.35">
      <c r="A184" s="91"/>
      <c r="B184" s="92"/>
      <c r="E184" s="94"/>
    </row>
    <row r="185" spans="1:5" x14ac:dyDescent="0.35">
      <c r="A185" s="91"/>
      <c r="B185" s="92"/>
      <c r="E185" s="94"/>
    </row>
    <row r="186" spans="1:5" x14ac:dyDescent="0.35">
      <c r="A186" s="91"/>
      <c r="B186" s="92"/>
      <c r="E186" s="94"/>
    </row>
    <row r="187" spans="1:5" x14ac:dyDescent="0.35">
      <c r="A187" s="91"/>
      <c r="B187" s="92"/>
      <c r="E187" s="94"/>
    </row>
    <row r="188" spans="1:5" x14ac:dyDescent="0.35">
      <c r="A188" s="91"/>
      <c r="B188" s="92"/>
      <c r="E188" s="94"/>
    </row>
    <row r="189" spans="1:5" x14ac:dyDescent="0.35">
      <c r="A189" s="91"/>
      <c r="B189" s="92"/>
      <c r="E189" s="94"/>
    </row>
    <row r="190" spans="1:5" x14ac:dyDescent="0.35">
      <c r="A190" s="91"/>
      <c r="B190" s="92"/>
      <c r="E190" s="94"/>
    </row>
    <row r="191" spans="1:5" x14ac:dyDescent="0.35">
      <c r="A191" s="91"/>
      <c r="B191" s="92"/>
      <c r="E191" s="94"/>
    </row>
    <row r="192" spans="1:5" x14ac:dyDescent="0.35">
      <c r="A192" s="91"/>
      <c r="B192" s="92"/>
      <c r="E192" s="94"/>
    </row>
    <row r="193" spans="1:5" x14ac:dyDescent="0.35">
      <c r="A193" s="91"/>
      <c r="B193" s="92"/>
      <c r="E193" s="94"/>
    </row>
    <row r="194" spans="1:5" x14ac:dyDescent="0.35">
      <c r="A194" s="91"/>
      <c r="B194" s="92"/>
      <c r="E194" s="94"/>
    </row>
    <row r="195" spans="1:5" x14ac:dyDescent="0.35">
      <c r="A195" s="91"/>
      <c r="B195" s="92"/>
      <c r="E195" s="94"/>
    </row>
    <row r="196" spans="1:5" x14ac:dyDescent="0.35">
      <c r="A196" s="91"/>
      <c r="B196" s="92"/>
      <c r="E196" s="94"/>
    </row>
    <row r="197" spans="1:5" x14ac:dyDescent="0.35">
      <c r="A197" s="91"/>
      <c r="B197" s="92"/>
      <c r="E197" s="94"/>
    </row>
    <row r="198" spans="1:5" x14ac:dyDescent="0.35">
      <c r="A198" s="91"/>
      <c r="B198" s="92"/>
      <c r="E198" s="94"/>
    </row>
    <row r="199" spans="1:5" x14ac:dyDescent="0.35">
      <c r="A199" s="91"/>
      <c r="B199" s="92"/>
      <c r="E199" s="94"/>
    </row>
    <row r="200" spans="1:5" x14ac:dyDescent="0.35">
      <c r="A200" s="91"/>
      <c r="B200" s="92"/>
      <c r="E200" s="94"/>
    </row>
    <row r="201" spans="1:5" x14ac:dyDescent="0.35">
      <c r="A201" s="91"/>
      <c r="B201" s="92"/>
      <c r="E201" s="94"/>
    </row>
    <row r="202" spans="1:5" x14ac:dyDescent="0.35">
      <c r="A202" s="91"/>
      <c r="B202" s="92"/>
      <c r="E202" s="94"/>
    </row>
    <row r="203" spans="1:5" x14ac:dyDescent="0.35">
      <c r="A203" s="91"/>
      <c r="B203" s="92"/>
      <c r="E203" s="94"/>
    </row>
    <row r="204" spans="1:5" x14ac:dyDescent="0.35">
      <c r="A204" s="91"/>
      <c r="B204" s="92"/>
      <c r="E204" s="94"/>
    </row>
    <row r="205" spans="1:5" x14ac:dyDescent="0.35">
      <c r="A205" s="91"/>
      <c r="B205" s="92"/>
      <c r="E205" s="94"/>
    </row>
    <row r="206" spans="1:5" x14ac:dyDescent="0.35">
      <c r="A206" s="91"/>
      <c r="B206" s="92"/>
      <c r="E206" s="94"/>
    </row>
    <row r="207" spans="1:5" x14ac:dyDescent="0.35">
      <c r="A207" s="91"/>
      <c r="B207" s="92"/>
      <c r="E207" s="94"/>
    </row>
    <row r="208" spans="1:5" x14ac:dyDescent="0.35">
      <c r="A208" s="91"/>
      <c r="B208" s="92"/>
      <c r="E208" s="94"/>
    </row>
    <row r="209" spans="1:5" x14ac:dyDescent="0.35">
      <c r="A209" s="91"/>
      <c r="B209" s="92"/>
      <c r="E209" s="94"/>
    </row>
    <row r="210" spans="1:5" x14ac:dyDescent="0.35">
      <c r="A210" s="91"/>
      <c r="B210" s="92"/>
      <c r="E210" s="94"/>
    </row>
    <row r="211" spans="1:5" x14ac:dyDescent="0.35">
      <c r="A211" s="91"/>
      <c r="B211" s="92"/>
      <c r="E211" s="94"/>
    </row>
    <row r="212" spans="1:5" x14ac:dyDescent="0.35">
      <c r="A212" s="91"/>
      <c r="B212" s="92"/>
      <c r="E212" s="94"/>
    </row>
    <row r="213" spans="1:5" x14ac:dyDescent="0.35">
      <c r="A213" s="91"/>
      <c r="B213" s="92"/>
      <c r="E213" s="94"/>
    </row>
    <row r="214" spans="1:5" x14ac:dyDescent="0.35">
      <c r="A214" s="91"/>
      <c r="B214" s="92"/>
      <c r="E214" s="94"/>
    </row>
    <row r="215" spans="1:5" x14ac:dyDescent="0.35">
      <c r="A215" s="91"/>
      <c r="B215" s="92"/>
      <c r="E215" s="94"/>
    </row>
    <row r="216" spans="1:5" x14ac:dyDescent="0.35">
      <c r="A216" s="91"/>
      <c r="B216" s="92"/>
      <c r="E216" s="94"/>
    </row>
    <row r="217" spans="1:5" x14ac:dyDescent="0.35">
      <c r="A217" s="91"/>
      <c r="B217" s="92"/>
      <c r="E217" s="94"/>
    </row>
    <row r="218" spans="1:5" x14ac:dyDescent="0.35">
      <c r="A218" s="91"/>
      <c r="B218" s="92"/>
      <c r="E218" s="94"/>
    </row>
    <row r="219" spans="1:5" x14ac:dyDescent="0.35">
      <c r="A219" s="91"/>
      <c r="B219" s="92"/>
      <c r="E219" s="94"/>
    </row>
    <row r="220" spans="1:5" x14ac:dyDescent="0.35">
      <c r="A220" s="91"/>
      <c r="B220" s="92"/>
      <c r="E220" s="94"/>
    </row>
    <row r="221" spans="1:5" x14ac:dyDescent="0.35">
      <c r="A221" s="91"/>
      <c r="B221" s="92"/>
      <c r="E221" s="94"/>
    </row>
    <row r="222" spans="1:5" x14ac:dyDescent="0.35">
      <c r="A222" s="91"/>
      <c r="B222" s="92"/>
      <c r="E222" s="94"/>
    </row>
    <row r="223" spans="1:5" x14ac:dyDescent="0.35">
      <c r="A223" s="91"/>
      <c r="B223" s="92"/>
      <c r="E223" s="94"/>
    </row>
    <row r="224" spans="1:5" x14ac:dyDescent="0.35">
      <c r="A224" s="91"/>
      <c r="B224" s="92"/>
      <c r="E224" s="94"/>
    </row>
    <row r="225" spans="1:5" x14ac:dyDescent="0.35">
      <c r="A225" s="91"/>
      <c r="B225" s="92"/>
      <c r="E225" s="94"/>
    </row>
    <row r="226" spans="1:5" x14ac:dyDescent="0.35">
      <c r="A226" s="91"/>
      <c r="B226" s="92"/>
      <c r="E226" s="94"/>
    </row>
    <row r="227" spans="1:5" x14ac:dyDescent="0.35">
      <c r="A227" s="91"/>
      <c r="B227" s="92"/>
      <c r="E227" s="94"/>
    </row>
    <row r="228" spans="1:5" x14ac:dyDescent="0.35">
      <c r="A228" s="91"/>
      <c r="B228" s="92"/>
      <c r="E228" s="94"/>
    </row>
    <row r="229" spans="1:5" x14ac:dyDescent="0.35">
      <c r="A229" s="91"/>
      <c r="B229" s="92"/>
      <c r="E229" s="94"/>
    </row>
    <row r="230" spans="1:5" x14ac:dyDescent="0.35">
      <c r="A230" s="91"/>
      <c r="B230" s="92"/>
      <c r="E230" s="94"/>
    </row>
    <row r="231" spans="1:5" x14ac:dyDescent="0.35">
      <c r="A231" s="91"/>
      <c r="B231" s="92"/>
      <c r="E231" s="94"/>
    </row>
    <row r="232" spans="1:5" x14ac:dyDescent="0.35">
      <c r="A232" s="91"/>
      <c r="B232" s="92"/>
      <c r="E232" s="94"/>
    </row>
    <row r="233" spans="1:5" x14ac:dyDescent="0.35">
      <c r="A233" s="91"/>
      <c r="B233" s="92"/>
      <c r="E233" s="94"/>
    </row>
    <row r="234" spans="1:5" x14ac:dyDescent="0.35">
      <c r="A234" s="91"/>
      <c r="B234" s="92"/>
      <c r="E234" s="94"/>
    </row>
    <row r="235" spans="1:5" x14ac:dyDescent="0.35">
      <c r="A235" s="91"/>
      <c r="B235" s="92"/>
      <c r="E235" s="94"/>
    </row>
    <row r="236" spans="1:5" x14ac:dyDescent="0.35">
      <c r="A236" s="91"/>
      <c r="B236" s="92"/>
      <c r="E236" s="94"/>
    </row>
    <row r="237" spans="1:5" x14ac:dyDescent="0.35">
      <c r="A237" s="91"/>
      <c r="B237" s="92"/>
      <c r="E237" s="94"/>
    </row>
    <row r="238" spans="1:5" x14ac:dyDescent="0.35">
      <c r="A238" s="91"/>
      <c r="B238" s="92"/>
      <c r="E238" s="94"/>
    </row>
    <row r="239" spans="1:5" x14ac:dyDescent="0.35">
      <c r="A239" s="91"/>
      <c r="B239" s="92"/>
      <c r="E239" s="94"/>
    </row>
    <row r="240" spans="1:5" x14ac:dyDescent="0.35">
      <c r="A240" s="91"/>
      <c r="B240" s="92"/>
      <c r="E240" s="94"/>
    </row>
    <row r="241" spans="1:5" x14ac:dyDescent="0.35">
      <c r="A241" s="91"/>
      <c r="B241" s="92"/>
      <c r="E241" s="94"/>
    </row>
    <row r="242" spans="1:5" x14ac:dyDescent="0.35">
      <c r="A242" s="91"/>
      <c r="B242" s="92"/>
      <c r="E242" s="94"/>
    </row>
    <row r="243" spans="1:5" x14ac:dyDescent="0.35">
      <c r="A243" s="91"/>
      <c r="B243" s="92"/>
      <c r="E243" s="94"/>
    </row>
    <row r="244" spans="1:5" x14ac:dyDescent="0.35">
      <c r="A244" s="91"/>
      <c r="B244" s="92"/>
      <c r="E244" s="94"/>
    </row>
    <row r="245" spans="1:5" x14ac:dyDescent="0.35">
      <c r="A245" s="91"/>
      <c r="B245" s="92"/>
      <c r="E245" s="94"/>
    </row>
    <row r="246" spans="1:5" x14ac:dyDescent="0.35">
      <c r="A246" s="91"/>
      <c r="B246" s="92"/>
      <c r="E246" s="94"/>
    </row>
    <row r="247" spans="1:5" x14ac:dyDescent="0.35">
      <c r="A247" s="91"/>
      <c r="B247" s="92"/>
      <c r="E247" s="94"/>
    </row>
    <row r="248" spans="1:5" x14ac:dyDescent="0.35">
      <c r="A248" s="91"/>
      <c r="B248" s="92"/>
      <c r="E248" s="94"/>
    </row>
    <row r="249" spans="1:5" x14ac:dyDescent="0.35">
      <c r="A249" s="91"/>
      <c r="B249" s="92"/>
      <c r="E249" s="94"/>
    </row>
    <row r="250" spans="1:5" x14ac:dyDescent="0.35">
      <c r="A250" s="91"/>
      <c r="B250" s="92"/>
      <c r="E250" s="94"/>
    </row>
    <row r="251" spans="1:5" x14ac:dyDescent="0.35">
      <c r="A251" s="91"/>
      <c r="B251" s="92"/>
      <c r="E251" s="94"/>
    </row>
    <row r="252" spans="1:5" x14ac:dyDescent="0.35">
      <c r="A252" s="91"/>
      <c r="B252" s="92"/>
      <c r="E252" s="94"/>
    </row>
    <row r="253" spans="1:5" x14ac:dyDescent="0.35">
      <c r="A253" s="91"/>
      <c r="B253" s="92"/>
      <c r="E253" s="94"/>
    </row>
    <row r="254" spans="1:5" x14ac:dyDescent="0.35">
      <c r="A254" s="91"/>
      <c r="B254" s="92"/>
      <c r="E254" s="94"/>
    </row>
    <row r="255" spans="1:5" x14ac:dyDescent="0.35">
      <c r="A255" s="91"/>
      <c r="B255" s="92"/>
      <c r="E255" s="94"/>
    </row>
    <row r="256" spans="1:5" x14ac:dyDescent="0.35">
      <c r="A256" s="91"/>
      <c r="B256" s="92"/>
      <c r="E256" s="94"/>
    </row>
    <row r="257" spans="1:5" x14ac:dyDescent="0.35">
      <c r="A257" s="91"/>
      <c r="B257" s="92"/>
      <c r="E257" s="94"/>
    </row>
    <row r="258" spans="1:5" x14ac:dyDescent="0.35">
      <c r="A258" s="91"/>
      <c r="B258" s="92"/>
      <c r="E258" s="94"/>
    </row>
    <row r="259" spans="1:5" x14ac:dyDescent="0.35">
      <c r="A259" s="91"/>
      <c r="B259" s="92"/>
      <c r="E259" s="94"/>
    </row>
    <row r="260" spans="1:5" x14ac:dyDescent="0.35">
      <c r="A260" s="91"/>
      <c r="B260" s="92"/>
      <c r="E260" s="94"/>
    </row>
    <row r="261" spans="1:5" x14ac:dyDescent="0.35">
      <c r="A261" s="91"/>
      <c r="B261" s="92"/>
      <c r="E261" s="94"/>
    </row>
    <row r="262" spans="1:5" x14ac:dyDescent="0.35">
      <c r="A262" s="91"/>
      <c r="B262" s="92"/>
      <c r="E262" s="94"/>
    </row>
    <row r="263" spans="1:5" x14ac:dyDescent="0.35">
      <c r="A263" s="91"/>
      <c r="B263" s="92"/>
      <c r="E263" s="94"/>
    </row>
    <row r="264" spans="1:5" x14ac:dyDescent="0.35">
      <c r="A264" s="91"/>
      <c r="B264" s="92"/>
      <c r="E264" s="94"/>
    </row>
    <row r="265" spans="1:5" x14ac:dyDescent="0.35">
      <c r="A265" s="91"/>
      <c r="B265" s="92"/>
      <c r="E265" s="94"/>
    </row>
    <row r="266" spans="1:5" x14ac:dyDescent="0.35">
      <c r="A266" s="91"/>
      <c r="B266" s="92"/>
      <c r="E266" s="94"/>
    </row>
    <row r="267" spans="1:5" x14ac:dyDescent="0.35">
      <c r="A267" s="91"/>
      <c r="B267" s="92"/>
      <c r="E267" s="94"/>
    </row>
    <row r="268" spans="1:5" x14ac:dyDescent="0.35">
      <c r="A268" s="91"/>
      <c r="B268" s="92"/>
      <c r="E268" s="94"/>
    </row>
    <row r="269" spans="1:5" x14ac:dyDescent="0.35">
      <c r="A269" s="91"/>
      <c r="B269" s="92"/>
      <c r="E269" s="94"/>
    </row>
    <row r="270" spans="1:5" x14ac:dyDescent="0.35">
      <c r="A270" s="91"/>
      <c r="B270" s="92"/>
      <c r="E270" s="94"/>
    </row>
    <row r="271" spans="1:5" x14ac:dyDescent="0.35">
      <c r="A271" s="91"/>
      <c r="B271" s="92"/>
      <c r="E271" s="94"/>
    </row>
    <row r="272" spans="1:5" x14ac:dyDescent="0.35">
      <c r="A272" s="91"/>
      <c r="B272" s="92"/>
      <c r="E272" s="94"/>
    </row>
    <row r="273" spans="1:5" x14ac:dyDescent="0.35">
      <c r="A273" s="91"/>
      <c r="B273" s="92"/>
      <c r="E273" s="94"/>
    </row>
    <row r="274" spans="1:5" x14ac:dyDescent="0.35">
      <c r="A274" s="91"/>
      <c r="B274" s="92"/>
      <c r="E274" s="94"/>
    </row>
    <row r="275" spans="1:5" x14ac:dyDescent="0.35">
      <c r="A275" s="91"/>
      <c r="B275" s="92"/>
      <c r="E275" s="94"/>
    </row>
    <row r="276" spans="1:5" x14ac:dyDescent="0.35">
      <c r="A276" s="91"/>
      <c r="B276" s="92"/>
      <c r="E276" s="94"/>
    </row>
    <row r="277" spans="1:5" x14ac:dyDescent="0.35">
      <c r="A277" s="91"/>
      <c r="B277" s="92"/>
      <c r="E277" s="94"/>
    </row>
    <row r="278" spans="1:5" x14ac:dyDescent="0.35">
      <c r="A278" s="91"/>
      <c r="B278" s="92"/>
      <c r="E278" s="94"/>
    </row>
    <row r="279" spans="1:5" x14ac:dyDescent="0.35">
      <c r="A279" s="91"/>
      <c r="B279" s="92"/>
      <c r="E279" s="94"/>
    </row>
    <row r="280" spans="1:5" x14ac:dyDescent="0.35">
      <c r="A280" s="91"/>
      <c r="B280" s="92"/>
      <c r="E280" s="94"/>
    </row>
    <row r="281" spans="1:5" x14ac:dyDescent="0.35">
      <c r="A281" s="91"/>
      <c r="B281" s="92"/>
      <c r="E281" s="94"/>
    </row>
    <row r="282" spans="1:5" x14ac:dyDescent="0.35">
      <c r="A282" s="91"/>
      <c r="B282" s="92"/>
      <c r="E282" s="94"/>
    </row>
    <row r="283" spans="1:5" x14ac:dyDescent="0.35">
      <c r="A283" s="91"/>
      <c r="B283" s="92"/>
      <c r="E283" s="94"/>
    </row>
    <row r="284" spans="1:5" x14ac:dyDescent="0.35">
      <c r="A284" s="91"/>
      <c r="B284" s="92"/>
      <c r="E284" s="94"/>
    </row>
    <row r="285" spans="1:5" x14ac:dyDescent="0.35">
      <c r="A285" s="91"/>
      <c r="B285" s="92"/>
      <c r="E285" s="94"/>
    </row>
    <row r="286" spans="1:5" x14ac:dyDescent="0.35">
      <c r="A286" s="91"/>
      <c r="B286" s="92"/>
      <c r="E286" s="94"/>
    </row>
    <row r="287" spans="1:5" x14ac:dyDescent="0.35">
      <c r="A287" s="91"/>
      <c r="B287" s="92"/>
      <c r="E287" s="94"/>
    </row>
    <row r="288" spans="1:5" x14ac:dyDescent="0.35">
      <c r="A288" s="91"/>
      <c r="B288" s="92"/>
      <c r="E288" s="94"/>
    </row>
    <row r="289" spans="1:5" x14ac:dyDescent="0.35">
      <c r="A289" s="91"/>
      <c r="B289" s="92"/>
      <c r="E289" s="94"/>
    </row>
    <row r="290" spans="1:5" x14ac:dyDescent="0.35">
      <c r="A290" s="91"/>
      <c r="B290" s="92"/>
      <c r="E290" s="94"/>
    </row>
    <row r="291" spans="1:5" x14ac:dyDescent="0.35">
      <c r="A291" s="91"/>
      <c r="B291" s="92"/>
      <c r="E291" s="94"/>
    </row>
    <row r="292" spans="1:5" x14ac:dyDescent="0.35">
      <c r="A292" s="91"/>
      <c r="B292" s="92"/>
      <c r="E292" s="94"/>
    </row>
    <row r="293" spans="1:5" x14ac:dyDescent="0.35">
      <c r="A293" s="91"/>
      <c r="B293" s="92"/>
      <c r="E293" s="94"/>
    </row>
    <row r="294" spans="1:5" x14ac:dyDescent="0.35">
      <c r="A294" s="91"/>
      <c r="B294" s="92"/>
      <c r="E294" s="94"/>
    </row>
    <row r="295" spans="1:5" x14ac:dyDescent="0.35">
      <c r="A295" s="91"/>
      <c r="B295" s="92"/>
      <c r="E295" s="94"/>
    </row>
    <row r="296" spans="1:5" x14ac:dyDescent="0.35">
      <c r="A296" s="91"/>
      <c r="B296" s="92"/>
      <c r="E296" s="94"/>
    </row>
    <row r="297" spans="1:5" x14ac:dyDescent="0.35">
      <c r="A297" s="91"/>
      <c r="B297" s="92"/>
      <c r="E297" s="94"/>
    </row>
    <row r="298" spans="1:5" x14ac:dyDescent="0.35">
      <c r="A298" s="91"/>
      <c r="B298" s="92"/>
      <c r="E298" s="94"/>
    </row>
    <row r="299" spans="1:5" x14ac:dyDescent="0.35">
      <c r="A299" s="91"/>
      <c r="B299" s="92"/>
      <c r="E299" s="94"/>
    </row>
    <row r="300" spans="1:5" x14ac:dyDescent="0.35">
      <c r="A300" s="91"/>
      <c r="B300" s="92"/>
      <c r="E300" s="94"/>
    </row>
    <row r="301" spans="1:5" x14ac:dyDescent="0.35">
      <c r="A301" s="91"/>
      <c r="B301" s="92"/>
      <c r="E301" s="94"/>
    </row>
    <row r="302" spans="1:5" x14ac:dyDescent="0.35">
      <c r="A302" s="91"/>
      <c r="B302" s="92"/>
      <c r="E302" s="94"/>
    </row>
    <row r="303" spans="1:5" x14ac:dyDescent="0.35">
      <c r="A303" s="91"/>
      <c r="B303" s="92"/>
      <c r="E303" s="94"/>
    </row>
    <row r="304" spans="1:5" x14ac:dyDescent="0.35">
      <c r="A304" s="91"/>
      <c r="B304" s="92"/>
      <c r="E304" s="94"/>
    </row>
    <row r="305" spans="1:5" x14ac:dyDescent="0.35">
      <c r="A305" s="91"/>
      <c r="B305" s="92"/>
      <c r="E305" s="94"/>
    </row>
    <row r="306" spans="1:5" x14ac:dyDescent="0.35">
      <c r="A306" s="91"/>
      <c r="B306" s="92"/>
      <c r="E306" s="94"/>
    </row>
    <row r="307" spans="1:5" x14ac:dyDescent="0.35">
      <c r="A307" s="91"/>
      <c r="B307" s="92"/>
      <c r="E307" s="94"/>
    </row>
    <row r="308" spans="1:5" x14ac:dyDescent="0.35">
      <c r="A308" s="91"/>
      <c r="B308" s="92"/>
      <c r="E308" s="94"/>
    </row>
    <row r="309" spans="1:5" x14ac:dyDescent="0.35">
      <c r="A309" s="91"/>
      <c r="B309" s="92"/>
      <c r="E309" s="94"/>
    </row>
    <row r="310" spans="1:5" x14ac:dyDescent="0.35">
      <c r="A310" s="91"/>
      <c r="B310" s="92"/>
      <c r="E310" s="94"/>
    </row>
    <row r="311" spans="1:5" x14ac:dyDescent="0.35">
      <c r="A311" s="91"/>
      <c r="B311" s="92"/>
      <c r="E311" s="94"/>
    </row>
    <row r="312" spans="1:5" x14ac:dyDescent="0.35">
      <c r="A312" s="91"/>
      <c r="B312" s="92"/>
      <c r="E312" s="94"/>
    </row>
    <row r="313" spans="1:5" x14ac:dyDescent="0.35">
      <c r="A313" s="91"/>
      <c r="B313" s="92"/>
      <c r="E313" s="94"/>
    </row>
    <row r="314" spans="1:5" x14ac:dyDescent="0.35">
      <c r="A314" s="91"/>
      <c r="B314" s="92"/>
      <c r="E314" s="94"/>
    </row>
    <row r="315" spans="1:5" x14ac:dyDescent="0.35">
      <c r="A315" s="91"/>
      <c r="B315" s="92"/>
      <c r="E315" s="94"/>
    </row>
    <row r="316" spans="1:5" x14ac:dyDescent="0.35">
      <c r="A316" s="91"/>
      <c r="B316" s="92"/>
      <c r="E316" s="94"/>
    </row>
    <row r="317" spans="1:5" x14ac:dyDescent="0.35">
      <c r="A317" s="91"/>
      <c r="B317" s="92"/>
      <c r="E317" s="94"/>
    </row>
    <row r="318" spans="1:5" x14ac:dyDescent="0.35">
      <c r="A318" s="91"/>
      <c r="B318" s="92"/>
      <c r="E318" s="94"/>
    </row>
    <row r="319" spans="1:5" x14ac:dyDescent="0.35">
      <c r="A319" s="91"/>
      <c r="B319" s="92"/>
      <c r="E319" s="94"/>
    </row>
    <row r="320" spans="1:5" x14ac:dyDescent="0.35">
      <c r="A320" s="91"/>
      <c r="B320" s="92"/>
      <c r="E320" s="94"/>
    </row>
    <row r="321" spans="1:5" x14ac:dyDescent="0.35">
      <c r="A321" s="91"/>
      <c r="B321" s="92"/>
      <c r="E321" s="94"/>
    </row>
    <row r="322" spans="1:5" x14ac:dyDescent="0.35">
      <c r="A322" s="91"/>
      <c r="B322" s="92"/>
      <c r="E322" s="94"/>
    </row>
    <row r="323" spans="1:5" x14ac:dyDescent="0.35">
      <c r="A323" s="91"/>
      <c r="B323" s="92"/>
      <c r="E323" s="94"/>
    </row>
    <row r="324" spans="1:5" x14ac:dyDescent="0.35">
      <c r="A324" s="91"/>
      <c r="B324" s="92"/>
      <c r="E324" s="94"/>
    </row>
    <row r="325" spans="1:5" x14ac:dyDescent="0.35">
      <c r="A325" s="91"/>
      <c r="B325" s="92"/>
      <c r="E325" s="94"/>
    </row>
    <row r="326" spans="1:5" x14ac:dyDescent="0.35">
      <c r="A326" s="91"/>
      <c r="B326" s="92"/>
      <c r="E326" s="94"/>
    </row>
    <row r="327" spans="1:5" x14ac:dyDescent="0.35">
      <c r="A327" s="91"/>
      <c r="B327" s="92"/>
      <c r="E327" s="94"/>
    </row>
    <row r="328" spans="1:5" x14ac:dyDescent="0.35">
      <c r="A328" s="91"/>
      <c r="B328" s="92"/>
      <c r="E328" s="94"/>
    </row>
    <row r="329" spans="1:5" x14ac:dyDescent="0.35">
      <c r="A329" s="91"/>
      <c r="B329" s="92"/>
      <c r="E329" s="94"/>
    </row>
    <row r="330" spans="1:5" x14ac:dyDescent="0.35">
      <c r="A330" s="91"/>
      <c r="B330" s="92"/>
      <c r="E330" s="94"/>
    </row>
    <row r="331" spans="1:5" x14ac:dyDescent="0.35">
      <c r="A331" s="91"/>
      <c r="B331" s="92"/>
      <c r="E331" s="94"/>
    </row>
    <row r="332" spans="1:5" x14ac:dyDescent="0.35">
      <c r="A332" s="91"/>
      <c r="B332" s="92"/>
      <c r="E332" s="94"/>
    </row>
    <row r="333" spans="1:5" x14ac:dyDescent="0.35">
      <c r="A333" s="91"/>
      <c r="B333" s="92"/>
      <c r="E333" s="94"/>
    </row>
    <row r="334" spans="1:5" x14ac:dyDescent="0.35">
      <c r="A334" s="91"/>
      <c r="B334" s="92"/>
      <c r="E334" s="94"/>
    </row>
    <row r="335" spans="1:5" x14ac:dyDescent="0.35">
      <c r="A335" s="91"/>
      <c r="B335" s="92"/>
      <c r="E335" s="94"/>
    </row>
    <row r="336" spans="1:5" x14ac:dyDescent="0.35">
      <c r="A336" s="91"/>
      <c r="B336" s="92"/>
      <c r="E336" s="94"/>
    </row>
    <row r="337" spans="1:5" x14ac:dyDescent="0.35">
      <c r="A337" s="91"/>
      <c r="B337" s="92"/>
      <c r="E337" s="94"/>
    </row>
    <row r="338" spans="1:5" x14ac:dyDescent="0.35">
      <c r="A338" s="91"/>
      <c r="B338" s="92"/>
      <c r="E338" s="94"/>
    </row>
    <row r="339" spans="1:5" x14ac:dyDescent="0.35">
      <c r="A339" s="91"/>
      <c r="B339" s="92"/>
      <c r="E339" s="94"/>
    </row>
    <row r="340" spans="1:5" x14ac:dyDescent="0.35">
      <c r="A340" s="91"/>
      <c r="B340" s="92"/>
      <c r="E340" s="94"/>
    </row>
    <row r="341" spans="1:5" x14ac:dyDescent="0.35">
      <c r="A341" s="91"/>
      <c r="B341" s="92"/>
      <c r="E341" s="94"/>
    </row>
    <row r="342" spans="1:5" x14ac:dyDescent="0.35">
      <c r="A342" s="91"/>
      <c r="B342" s="92"/>
      <c r="E342" s="94"/>
    </row>
    <row r="343" spans="1:5" x14ac:dyDescent="0.35">
      <c r="A343" s="91"/>
      <c r="B343" s="92"/>
      <c r="E343" s="94"/>
    </row>
    <row r="344" spans="1:5" x14ac:dyDescent="0.35">
      <c r="A344" s="91"/>
      <c r="B344" s="92"/>
      <c r="E344" s="94"/>
    </row>
    <row r="345" spans="1:5" x14ac:dyDescent="0.35">
      <c r="A345" s="91"/>
      <c r="B345" s="92"/>
      <c r="E345" s="94"/>
    </row>
    <row r="346" spans="1:5" x14ac:dyDescent="0.35">
      <c r="A346" s="91"/>
      <c r="B346" s="92"/>
      <c r="E346" s="94"/>
    </row>
    <row r="347" spans="1:5" x14ac:dyDescent="0.35">
      <c r="A347" s="91"/>
      <c r="B347" s="92"/>
      <c r="E347" s="94"/>
    </row>
    <row r="348" spans="1:5" x14ac:dyDescent="0.35">
      <c r="A348" s="91"/>
      <c r="B348" s="92"/>
      <c r="E348" s="94"/>
    </row>
    <row r="349" spans="1:5" x14ac:dyDescent="0.35">
      <c r="A349" s="91"/>
      <c r="B349" s="92"/>
      <c r="E349" s="94"/>
    </row>
    <row r="350" spans="1:5" x14ac:dyDescent="0.35">
      <c r="A350" s="91"/>
      <c r="B350" s="92"/>
      <c r="E350" s="94"/>
    </row>
    <row r="351" spans="1:5" x14ac:dyDescent="0.35">
      <c r="A351" s="91"/>
      <c r="B351" s="92"/>
      <c r="E351" s="94"/>
    </row>
    <row r="352" spans="1:5" x14ac:dyDescent="0.35">
      <c r="A352" s="91"/>
      <c r="B352" s="92"/>
      <c r="E352" s="94"/>
    </row>
    <row r="353" spans="1:5" x14ac:dyDescent="0.35">
      <c r="A353" s="91"/>
      <c r="B353" s="92"/>
      <c r="E353" s="94"/>
    </row>
    <row r="354" spans="1:5" x14ac:dyDescent="0.35">
      <c r="A354" s="91"/>
      <c r="B354" s="92"/>
      <c r="E354" s="94"/>
    </row>
    <row r="355" spans="1:5" x14ac:dyDescent="0.35">
      <c r="A355" s="91"/>
      <c r="B355" s="92"/>
      <c r="E355" s="94"/>
    </row>
    <row r="356" spans="1:5" x14ac:dyDescent="0.35">
      <c r="A356" s="91"/>
      <c r="B356" s="92"/>
      <c r="E356" s="94"/>
    </row>
    <row r="357" spans="1:5" x14ac:dyDescent="0.35">
      <c r="A357" s="91"/>
      <c r="B357" s="92"/>
      <c r="E357" s="94"/>
    </row>
    <row r="358" spans="1:5" x14ac:dyDescent="0.35">
      <c r="A358" s="91"/>
      <c r="B358" s="92"/>
      <c r="E358" s="94"/>
    </row>
    <row r="359" spans="1:5" x14ac:dyDescent="0.35">
      <c r="A359" s="91"/>
      <c r="B359" s="92"/>
      <c r="E359" s="94"/>
    </row>
    <row r="360" spans="1:5" x14ac:dyDescent="0.35">
      <c r="A360" s="91"/>
      <c r="B360" s="92"/>
      <c r="E360" s="94"/>
    </row>
    <row r="361" spans="1:5" x14ac:dyDescent="0.35">
      <c r="A361" s="91"/>
      <c r="B361" s="92"/>
      <c r="E361" s="94"/>
    </row>
    <row r="362" spans="1:5" x14ac:dyDescent="0.35">
      <c r="A362" s="91"/>
      <c r="B362" s="92"/>
      <c r="E362" s="94"/>
    </row>
    <row r="363" spans="1:5" x14ac:dyDescent="0.35">
      <c r="A363" s="91"/>
      <c r="B363" s="92"/>
      <c r="E363" s="94"/>
    </row>
    <row r="364" spans="1:5" x14ac:dyDescent="0.35">
      <c r="A364" s="91"/>
      <c r="B364" s="92"/>
      <c r="E364" s="94"/>
    </row>
    <row r="365" spans="1:5" x14ac:dyDescent="0.35">
      <c r="A365" s="91"/>
      <c r="B365" s="92"/>
      <c r="E365" s="94"/>
    </row>
    <row r="366" spans="1:5" x14ac:dyDescent="0.35">
      <c r="A366" s="91"/>
      <c r="B366" s="92"/>
      <c r="E366" s="94"/>
    </row>
    <row r="367" spans="1:5" x14ac:dyDescent="0.35">
      <c r="A367" s="91"/>
      <c r="B367" s="92"/>
      <c r="E367" s="94"/>
    </row>
    <row r="368" spans="1:5" x14ac:dyDescent="0.35">
      <c r="A368" s="91"/>
      <c r="B368" s="92"/>
      <c r="E368" s="94"/>
    </row>
    <row r="369" spans="1:5" x14ac:dyDescent="0.35">
      <c r="A369" s="91"/>
      <c r="B369" s="92"/>
      <c r="E369" s="94"/>
    </row>
    <row r="370" spans="1:5" x14ac:dyDescent="0.35">
      <c r="A370" s="91"/>
      <c r="B370" s="92"/>
      <c r="E370" s="94"/>
    </row>
    <row r="371" spans="1:5" x14ac:dyDescent="0.35">
      <c r="A371" s="91"/>
      <c r="B371" s="92"/>
      <c r="E371" s="94"/>
    </row>
    <row r="372" spans="1:5" x14ac:dyDescent="0.35">
      <c r="A372" s="91"/>
      <c r="B372" s="92"/>
      <c r="E372" s="94"/>
    </row>
    <row r="373" spans="1:5" x14ac:dyDescent="0.35">
      <c r="A373" s="91"/>
      <c r="B373" s="92"/>
      <c r="E373" s="94"/>
    </row>
    <row r="374" spans="1:5" x14ac:dyDescent="0.35">
      <c r="A374" s="91"/>
      <c r="B374" s="92"/>
      <c r="E374" s="94"/>
    </row>
    <row r="375" spans="1:5" x14ac:dyDescent="0.35">
      <c r="A375" s="91"/>
      <c r="B375" s="92"/>
      <c r="E375" s="94"/>
    </row>
    <row r="376" spans="1:5" x14ac:dyDescent="0.35">
      <c r="A376" s="91"/>
      <c r="B376" s="92"/>
      <c r="E376" s="94"/>
    </row>
    <row r="377" spans="1:5" x14ac:dyDescent="0.35">
      <c r="A377" s="91"/>
      <c r="B377" s="92"/>
      <c r="E377" s="94"/>
    </row>
    <row r="378" spans="1:5" x14ac:dyDescent="0.35">
      <c r="A378" s="91"/>
      <c r="B378" s="92"/>
      <c r="E378" s="94"/>
    </row>
    <row r="379" spans="1:5" x14ac:dyDescent="0.35">
      <c r="A379" s="91"/>
      <c r="B379" s="92"/>
      <c r="E379" s="94"/>
    </row>
    <row r="380" spans="1:5" x14ac:dyDescent="0.35">
      <c r="A380" s="91"/>
      <c r="B380" s="92"/>
      <c r="E380" s="94"/>
    </row>
    <row r="381" spans="1:5" x14ac:dyDescent="0.35">
      <c r="A381" s="91"/>
      <c r="B381" s="92"/>
      <c r="E381" s="94"/>
    </row>
    <row r="382" spans="1:5" x14ac:dyDescent="0.35">
      <c r="A382" s="91"/>
      <c r="B382" s="92"/>
      <c r="E382" s="94"/>
    </row>
    <row r="383" spans="1:5" x14ac:dyDescent="0.35">
      <c r="A383" s="91"/>
      <c r="B383" s="92"/>
      <c r="E383" s="94"/>
    </row>
    <row r="384" spans="1:5" x14ac:dyDescent="0.35">
      <c r="A384" s="91"/>
      <c r="B384" s="92"/>
      <c r="E384" s="94"/>
    </row>
    <row r="385" spans="1:5" x14ac:dyDescent="0.35">
      <c r="A385" s="91"/>
      <c r="B385" s="92"/>
      <c r="E385" s="94"/>
    </row>
    <row r="386" spans="1:5" x14ac:dyDescent="0.35">
      <c r="A386" s="91"/>
      <c r="B386" s="92"/>
      <c r="E386" s="94"/>
    </row>
    <row r="387" spans="1:5" x14ac:dyDescent="0.35">
      <c r="A387" s="91"/>
      <c r="B387" s="92"/>
      <c r="E387" s="94"/>
    </row>
    <row r="388" spans="1:5" x14ac:dyDescent="0.35">
      <c r="A388" s="91"/>
      <c r="B388" s="92"/>
      <c r="E388" s="94"/>
    </row>
    <row r="389" spans="1:5" x14ac:dyDescent="0.35">
      <c r="A389" s="91"/>
      <c r="B389" s="92"/>
      <c r="E389" s="94"/>
    </row>
    <row r="390" spans="1:5" x14ac:dyDescent="0.35">
      <c r="A390" s="91"/>
      <c r="B390" s="92"/>
      <c r="E390" s="94"/>
    </row>
    <row r="391" spans="1:5" x14ac:dyDescent="0.35">
      <c r="A391" s="91"/>
      <c r="B391" s="92"/>
      <c r="E391" s="94"/>
    </row>
    <row r="392" spans="1:5" x14ac:dyDescent="0.35">
      <c r="A392" s="91"/>
      <c r="B392" s="92"/>
      <c r="E392" s="94"/>
    </row>
    <row r="393" spans="1:5" x14ac:dyDescent="0.35">
      <c r="A393" s="91"/>
      <c r="B393" s="92"/>
      <c r="E393" s="94"/>
    </row>
    <row r="394" spans="1:5" x14ac:dyDescent="0.35">
      <c r="A394" s="91"/>
      <c r="B394" s="92"/>
      <c r="E394" s="94"/>
    </row>
    <row r="395" spans="1:5" x14ac:dyDescent="0.35">
      <c r="A395" s="91"/>
      <c r="B395" s="92"/>
      <c r="E395" s="94"/>
    </row>
    <row r="396" spans="1:5" x14ac:dyDescent="0.35">
      <c r="A396" s="91"/>
      <c r="B396" s="92"/>
      <c r="E396" s="94"/>
    </row>
    <row r="397" spans="1:5" x14ac:dyDescent="0.35">
      <c r="A397" s="91"/>
      <c r="B397" s="92"/>
      <c r="E397" s="94"/>
    </row>
    <row r="398" spans="1:5" x14ac:dyDescent="0.35">
      <c r="A398" s="91"/>
      <c r="B398" s="92"/>
      <c r="E398" s="94"/>
    </row>
    <row r="399" spans="1:5" x14ac:dyDescent="0.35">
      <c r="A399" s="91"/>
      <c r="B399" s="92"/>
      <c r="E399" s="94"/>
    </row>
    <row r="400" spans="1:5" x14ac:dyDescent="0.35">
      <c r="A400" s="91"/>
      <c r="B400" s="92"/>
      <c r="E400" s="94"/>
    </row>
    <row r="401" spans="1:5" x14ac:dyDescent="0.35">
      <c r="A401" s="91"/>
      <c r="B401" s="92"/>
      <c r="E401" s="94"/>
    </row>
    <row r="402" spans="1:5" x14ac:dyDescent="0.35">
      <c r="A402" s="91"/>
      <c r="B402" s="92"/>
      <c r="E402" s="94"/>
    </row>
    <row r="403" spans="1:5" x14ac:dyDescent="0.35">
      <c r="A403" s="91"/>
      <c r="B403" s="92"/>
      <c r="E403" s="94"/>
    </row>
    <row r="404" spans="1:5" x14ac:dyDescent="0.35">
      <c r="A404" s="91"/>
      <c r="B404" s="92"/>
      <c r="E404" s="94"/>
    </row>
    <row r="405" spans="1:5" x14ac:dyDescent="0.35">
      <c r="A405" s="91"/>
      <c r="B405" s="92"/>
      <c r="E405" s="94"/>
    </row>
    <row r="406" spans="1:5" x14ac:dyDescent="0.35">
      <c r="A406" s="91"/>
      <c r="B406" s="92"/>
      <c r="E406" s="94"/>
    </row>
    <row r="407" spans="1:5" x14ac:dyDescent="0.35">
      <c r="A407" s="91"/>
      <c r="B407" s="92"/>
      <c r="E407" s="94"/>
    </row>
    <row r="408" spans="1:5" x14ac:dyDescent="0.35">
      <c r="A408" s="91"/>
      <c r="B408" s="92"/>
      <c r="E408" s="94"/>
    </row>
    <row r="409" spans="1:5" x14ac:dyDescent="0.35">
      <c r="A409" s="91"/>
      <c r="B409" s="92"/>
      <c r="E409" s="94"/>
    </row>
    <row r="410" spans="1:5" x14ac:dyDescent="0.35">
      <c r="A410" s="91"/>
      <c r="B410" s="92"/>
      <c r="E410" s="94"/>
    </row>
    <row r="411" spans="1:5" x14ac:dyDescent="0.35">
      <c r="A411" s="91"/>
      <c r="B411" s="92"/>
      <c r="E411" s="94"/>
    </row>
    <row r="412" spans="1:5" x14ac:dyDescent="0.35">
      <c r="A412" s="91"/>
      <c r="B412" s="92"/>
      <c r="E412" s="94"/>
    </row>
    <row r="413" spans="1:5" x14ac:dyDescent="0.35">
      <c r="A413" s="91"/>
      <c r="B413" s="92"/>
      <c r="E413" s="94"/>
    </row>
    <row r="414" spans="1:5" x14ac:dyDescent="0.35">
      <c r="A414" s="91"/>
      <c r="B414" s="92"/>
      <c r="E414" s="94"/>
    </row>
    <row r="415" spans="1:5" x14ac:dyDescent="0.35">
      <c r="A415" s="91"/>
      <c r="B415" s="92"/>
      <c r="E415" s="94"/>
    </row>
    <row r="416" spans="1:5" x14ac:dyDescent="0.35">
      <c r="A416" s="91"/>
      <c r="B416" s="92"/>
      <c r="E416" s="94"/>
    </row>
    <row r="417" spans="1:5" x14ac:dyDescent="0.35">
      <c r="A417" s="91"/>
      <c r="B417" s="92"/>
      <c r="E417" s="94"/>
    </row>
    <row r="418" spans="1:5" x14ac:dyDescent="0.35">
      <c r="A418" s="91"/>
      <c r="B418" s="92"/>
      <c r="E418" s="94"/>
    </row>
    <row r="419" spans="1:5" x14ac:dyDescent="0.35">
      <c r="A419" s="91"/>
      <c r="B419" s="92"/>
      <c r="E419" s="94"/>
    </row>
    <row r="420" spans="1:5" x14ac:dyDescent="0.35">
      <c r="A420" s="91"/>
      <c r="B420" s="92"/>
      <c r="E420" s="94"/>
    </row>
    <row r="421" spans="1:5" x14ac:dyDescent="0.35">
      <c r="A421" s="91"/>
      <c r="B421" s="92"/>
      <c r="E421" s="94"/>
    </row>
    <row r="422" spans="1:5" x14ac:dyDescent="0.35">
      <c r="A422" s="91"/>
      <c r="B422" s="92"/>
      <c r="E422" s="94"/>
    </row>
    <row r="423" spans="1:5" x14ac:dyDescent="0.35">
      <c r="A423" s="91"/>
      <c r="B423" s="92"/>
      <c r="E423" s="94"/>
    </row>
    <row r="424" spans="1:5" x14ac:dyDescent="0.35">
      <c r="A424" s="91"/>
      <c r="B424" s="92"/>
      <c r="E424" s="94"/>
    </row>
    <row r="425" spans="1:5" x14ac:dyDescent="0.35">
      <c r="A425" s="91"/>
      <c r="B425" s="92"/>
      <c r="E425" s="94"/>
    </row>
    <row r="426" spans="1:5" x14ac:dyDescent="0.35">
      <c r="A426" s="91"/>
      <c r="B426" s="92"/>
      <c r="E426" s="94"/>
    </row>
    <row r="427" spans="1:5" x14ac:dyDescent="0.35">
      <c r="A427" s="91"/>
      <c r="B427" s="92"/>
      <c r="E427" s="94"/>
    </row>
    <row r="428" spans="1:5" x14ac:dyDescent="0.35">
      <c r="A428" s="91"/>
      <c r="B428" s="92"/>
      <c r="E428" s="94"/>
    </row>
    <row r="429" spans="1:5" x14ac:dyDescent="0.35">
      <c r="A429" s="91"/>
      <c r="B429" s="92"/>
      <c r="E429" s="94"/>
    </row>
    <row r="430" spans="1:5" x14ac:dyDescent="0.35">
      <c r="A430" s="91"/>
      <c r="B430" s="92"/>
      <c r="E430" s="94"/>
    </row>
    <row r="431" spans="1:5" x14ac:dyDescent="0.35">
      <c r="A431" s="91"/>
      <c r="B431" s="92"/>
      <c r="E431" s="94"/>
    </row>
    <row r="432" spans="1:5" x14ac:dyDescent="0.35">
      <c r="A432" s="91"/>
      <c r="B432" s="92"/>
      <c r="E432" s="94"/>
    </row>
    <row r="433" spans="1:5" x14ac:dyDescent="0.35">
      <c r="A433" s="91"/>
      <c r="B433" s="92"/>
      <c r="E433" s="94"/>
    </row>
    <row r="434" spans="1:5" x14ac:dyDescent="0.35">
      <c r="A434" s="91"/>
      <c r="B434" s="92"/>
      <c r="E434" s="94"/>
    </row>
    <row r="435" spans="1:5" x14ac:dyDescent="0.35">
      <c r="A435" s="91"/>
      <c r="B435" s="92"/>
      <c r="E435" s="94"/>
    </row>
    <row r="436" spans="1:5" x14ac:dyDescent="0.35">
      <c r="A436" s="91"/>
      <c r="B436" s="92"/>
      <c r="E436" s="94"/>
    </row>
    <row r="437" spans="1:5" x14ac:dyDescent="0.35">
      <c r="A437" s="91"/>
      <c r="B437" s="92"/>
      <c r="E437" s="94"/>
    </row>
    <row r="438" spans="1:5" x14ac:dyDescent="0.35">
      <c r="A438" s="91"/>
      <c r="B438" s="92"/>
      <c r="E438" s="94"/>
    </row>
    <row r="439" spans="1:5" x14ac:dyDescent="0.35">
      <c r="A439" s="91"/>
      <c r="B439" s="92"/>
      <c r="E439" s="94"/>
    </row>
    <row r="440" spans="1:5" x14ac:dyDescent="0.35">
      <c r="A440" s="91"/>
      <c r="B440" s="92"/>
      <c r="E440" s="94"/>
    </row>
    <row r="441" spans="1:5" x14ac:dyDescent="0.35">
      <c r="A441" s="91"/>
      <c r="B441" s="92"/>
      <c r="E441" s="94"/>
    </row>
    <row r="442" spans="1:5" x14ac:dyDescent="0.35">
      <c r="A442" s="91"/>
      <c r="B442" s="92"/>
      <c r="E442" s="94"/>
    </row>
    <row r="443" spans="1:5" x14ac:dyDescent="0.35">
      <c r="A443" s="91"/>
      <c r="B443" s="92"/>
      <c r="E443" s="94"/>
    </row>
    <row r="444" spans="1:5" x14ac:dyDescent="0.35">
      <c r="A444" s="91"/>
      <c r="B444" s="92"/>
      <c r="E444" s="94"/>
    </row>
    <row r="445" spans="1:5" x14ac:dyDescent="0.35">
      <c r="A445" s="91"/>
      <c r="B445" s="92"/>
      <c r="E445" s="94"/>
    </row>
    <row r="446" spans="1:5" x14ac:dyDescent="0.35">
      <c r="A446" s="91"/>
      <c r="B446" s="92"/>
      <c r="E446" s="94"/>
    </row>
    <row r="447" spans="1:5" x14ac:dyDescent="0.35">
      <c r="A447" s="91"/>
      <c r="B447" s="92"/>
      <c r="E447" s="94"/>
    </row>
    <row r="448" spans="1:5" x14ac:dyDescent="0.35">
      <c r="A448" s="91"/>
      <c r="B448" s="92"/>
      <c r="E448" s="94"/>
    </row>
    <row r="449" spans="1:5" x14ac:dyDescent="0.35">
      <c r="A449" s="91"/>
      <c r="B449" s="92"/>
      <c r="E449" s="94"/>
    </row>
    <row r="450" spans="1:5" x14ac:dyDescent="0.35">
      <c r="A450" s="91"/>
      <c r="B450" s="92"/>
      <c r="E450" s="94"/>
    </row>
    <row r="451" spans="1:5" x14ac:dyDescent="0.35">
      <c r="A451" s="91"/>
      <c r="B451" s="92"/>
      <c r="E451" s="94"/>
    </row>
    <row r="452" spans="1:5" x14ac:dyDescent="0.35">
      <c r="A452" s="91"/>
      <c r="B452" s="92"/>
      <c r="E452" s="94"/>
    </row>
    <row r="453" spans="1:5" x14ac:dyDescent="0.35">
      <c r="A453" s="91"/>
      <c r="B453" s="92"/>
      <c r="E453" s="94"/>
    </row>
    <row r="454" spans="1:5" x14ac:dyDescent="0.35">
      <c r="A454" s="91"/>
      <c r="B454" s="92"/>
      <c r="E454" s="94"/>
    </row>
    <row r="455" spans="1:5" x14ac:dyDescent="0.35">
      <c r="A455" s="91"/>
      <c r="B455" s="92"/>
      <c r="E455" s="94"/>
    </row>
    <row r="456" spans="1:5" x14ac:dyDescent="0.35">
      <c r="A456" s="91"/>
      <c r="B456" s="92"/>
      <c r="E456" s="94"/>
    </row>
    <row r="457" spans="1:5" x14ac:dyDescent="0.35">
      <c r="A457" s="91"/>
      <c r="B457" s="92"/>
      <c r="E457" s="94"/>
    </row>
    <row r="458" spans="1:5" x14ac:dyDescent="0.35">
      <c r="A458" s="91"/>
      <c r="B458" s="92"/>
      <c r="E458" s="94"/>
    </row>
    <row r="459" spans="1:5" x14ac:dyDescent="0.35">
      <c r="A459" s="91"/>
      <c r="B459" s="92"/>
      <c r="E459" s="94"/>
    </row>
    <row r="460" spans="1:5" x14ac:dyDescent="0.35">
      <c r="A460" s="91"/>
      <c r="B460" s="92"/>
      <c r="E460" s="94"/>
    </row>
    <row r="461" spans="1:5" x14ac:dyDescent="0.35">
      <c r="A461" s="91"/>
      <c r="B461" s="92"/>
      <c r="E461" s="94"/>
    </row>
    <row r="462" spans="1:5" x14ac:dyDescent="0.35">
      <c r="A462" s="91"/>
      <c r="B462" s="92"/>
      <c r="E462" s="94"/>
    </row>
    <row r="463" spans="1:5" x14ac:dyDescent="0.35">
      <c r="A463" s="91"/>
      <c r="B463" s="92"/>
      <c r="E463" s="94"/>
    </row>
    <row r="464" spans="1:5" x14ac:dyDescent="0.35">
      <c r="A464" s="91"/>
      <c r="B464" s="92"/>
      <c r="E464" s="94"/>
    </row>
    <row r="465" spans="1:5" x14ac:dyDescent="0.35">
      <c r="A465" s="91"/>
      <c r="B465" s="92"/>
      <c r="E465" s="94"/>
    </row>
    <row r="466" spans="1:5" x14ac:dyDescent="0.35">
      <c r="A466" s="91"/>
      <c r="B466" s="92"/>
      <c r="E466" s="94"/>
    </row>
    <row r="467" spans="1:5" x14ac:dyDescent="0.35">
      <c r="A467" s="91"/>
      <c r="B467" s="92"/>
      <c r="E467" s="94"/>
    </row>
    <row r="468" spans="1:5" x14ac:dyDescent="0.35">
      <c r="A468" s="91"/>
      <c r="B468" s="92"/>
      <c r="E468" s="94"/>
    </row>
    <row r="469" spans="1:5" x14ac:dyDescent="0.35">
      <c r="A469" s="91"/>
      <c r="B469" s="92"/>
      <c r="E469" s="94"/>
    </row>
    <row r="470" spans="1:5" x14ac:dyDescent="0.35">
      <c r="A470" s="91"/>
      <c r="B470" s="92"/>
      <c r="E470" s="94"/>
    </row>
    <row r="471" spans="1:5" x14ac:dyDescent="0.35">
      <c r="A471" s="91"/>
      <c r="B471" s="92"/>
      <c r="E471" s="94"/>
    </row>
    <row r="472" spans="1:5" x14ac:dyDescent="0.35">
      <c r="A472" s="91"/>
      <c r="B472" s="92"/>
      <c r="E472" s="94"/>
    </row>
    <row r="473" spans="1:5" x14ac:dyDescent="0.35">
      <c r="A473" s="91"/>
      <c r="B473" s="92"/>
      <c r="E473" s="94"/>
    </row>
    <row r="474" spans="1:5" x14ac:dyDescent="0.35">
      <c r="A474" s="91"/>
      <c r="B474" s="92"/>
      <c r="E474" s="94"/>
    </row>
    <row r="475" spans="1:5" x14ac:dyDescent="0.35">
      <c r="A475" s="91"/>
      <c r="B475" s="92"/>
      <c r="E475" s="94"/>
    </row>
    <row r="476" spans="1:5" x14ac:dyDescent="0.35">
      <c r="A476" s="91"/>
      <c r="B476" s="92"/>
      <c r="E476" s="94"/>
    </row>
    <row r="477" spans="1:5" x14ac:dyDescent="0.35">
      <c r="A477" s="91"/>
      <c r="B477" s="92"/>
      <c r="E477" s="94"/>
    </row>
    <row r="478" spans="1:5" x14ac:dyDescent="0.35">
      <c r="A478" s="91"/>
      <c r="B478" s="92"/>
      <c r="E478" s="94"/>
    </row>
    <row r="479" spans="1:5" x14ac:dyDescent="0.35">
      <c r="A479" s="91"/>
      <c r="B479" s="92"/>
      <c r="E479" s="94"/>
    </row>
    <row r="480" spans="1:5" x14ac:dyDescent="0.35">
      <c r="A480" s="91"/>
      <c r="B480" s="92"/>
      <c r="E480" s="94"/>
    </row>
    <row r="481" spans="1:5" x14ac:dyDescent="0.35">
      <c r="A481" s="91"/>
      <c r="B481" s="92"/>
      <c r="E481" s="94"/>
    </row>
    <row r="482" spans="1:5" x14ac:dyDescent="0.35">
      <c r="A482" s="91"/>
      <c r="B482" s="92"/>
      <c r="E482" s="94"/>
    </row>
    <row r="483" spans="1:5" x14ac:dyDescent="0.35">
      <c r="A483" s="91"/>
      <c r="B483" s="92"/>
      <c r="E483" s="94"/>
    </row>
    <row r="484" spans="1:5" x14ac:dyDescent="0.35">
      <c r="A484" s="91"/>
      <c r="B484" s="92"/>
      <c r="E484" s="94"/>
    </row>
    <row r="485" spans="1:5" x14ac:dyDescent="0.35">
      <c r="A485" s="91"/>
      <c r="B485" s="92"/>
      <c r="E485" s="94"/>
    </row>
    <row r="486" spans="1:5" x14ac:dyDescent="0.35">
      <c r="A486" s="91"/>
      <c r="B486" s="92"/>
      <c r="E486" s="94"/>
    </row>
    <row r="487" spans="1:5" x14ac:dyDescent="0.35">
      <c r="A487" s="91"/>
      <c r="B487" s="92"/>
      <c r="E487" s="94"/>
    </row>
    <row r="488" spans="1:5" x14ac:dyDescent="0.35">
      <c r="A488" s="91"/>
      <c r="B488" s="92"/>
      <c r="E488" s="94"/>
    </row>
    <row r="489" spans="1:5" x14ac:dyDescent="0.35">
      <c r="A489" s="91"/>
      <c r="B489" s="92"/>
      <c r="E489" s="94"/>
    </row>
    <row r="490" spans="1:5" x14ac:dyDescent="0.35">
      <c r="A490" s="91"/>
      <c r="B490" s="92"/>
      <c r="E490" s="94"/>
    </row>
    <row r="491" spans="1:5" x14ac:dyDescent="0.35">
      <c r="A491" s="91"/>
      <c r="B491" s="92"/>
      <c r="E491" s="94"/>
    </row>
    <row r="492" spans="1:5" x14ac:dyDescent="0.35">
      <c r="A492" s="91"/>
      <c r="B492" s="92"/>
      <c r="E492" s="94"/>
    </row>
    <row r="493" spans="1:5" x14ac:dyDescent="0.35">
      <c r="A493" s="91"/>
      <c r="B493" s="92"/>
      <c r="E493" s="94"/>
    </row>
    <row r="494" spans="1:5" x14ac:dyDescent="0.35">
      <c r="A494" s="91"/>
      <c r="B494" s="92"/>
      <c r="E494" s="94"/>
    </row>
    <row r="495" spans="1:5" x14ac:dyDescent="0.35">
      <c r="A495" s="91"/>
      <c r="B495" s="92"/>
      <c r="E495" s="94"/>
    </row>
    <row r="496" spans="1:5" x14ac:dyDescent="0.35">
      <c r="A496" s="91"/>
      <c r="B496" s="92"/>
      <c r="E496" s="94"/>
    </row>
    <row r="497" spans="1:5" x14ac:dyDescent="0.35">
      <c r="A497" s="91"/>
      <c r="B497" s="92"/>
      <c r="E497" s="94"/>
    </row>
    <row r="498" spans="1:5" x14ac:dyDescent="0.35">
      <c r="A498" s="91"/>
      <c r="B498" s="92"/>
      <c r="E498" s="94"/>
    </row>
    <row r="499" spans="1:5" x14ac:dyDescent="0.35">
      <c r="A499" s="91"/>
      <c r="B499" s="92"/>
      <c r="E499" s="94"/>
    </row>
    <row r="500" spans="1:5" x14ac:dyDescent="0.35">
      <c r="A500" s="91"/>
      <c r="B500" s="92"/>
      <c r="E500" s="94"/>
    </row>
    <row r="501" spans="1:5" x14ac:dyDescent="0.35">
      <c r="A501" s="91"/>
      <c r="B501" s="92"/>
      <c r="E501" s="94"/>
    </row>
    <row r="502" spans="1:5" x14ac:dyDescent="0.35">
      <c r="A502" s="91"/>
      <c r="B502" s="92"/>
      <c r="E502" s="94"/>
    </row>
    <row r="503" spans="1:5" x14ac:dyDescent="0.35">
      <c r="A503" s="91"/>
      <c r="B503" s="92"/>
      <c r="E503" s="94"/>
    </row>
    <row r="504" spans="1:5" x14ac:dyDescent="0.35">
      <c r="A504" s="91"/>
      <c r="B504" s="92"/>
      <c r="E504" s="94"/>
    </row>
    <row r="505" spans="1:5" x14ac:dyDescent="0.35">
      <c r="A505" s="91"/>
      <c r="B505" s="92"/>
      <c r="E505" s="94"/>
    </row>
    <row r="506" spans="1:5" x14ac:dyDescent="0.35">
      <c r="A506" s="91"/>
      <c r="B506" s="92"/>
      <c r="E506" s="94"/>
    </row>
    <row r="507" spans="1:5" x14ac:dyDescent="0.35">
      <c r="A507" s="91"/>
      <c r="B507" s="92"/>
      <c r="E507" s="94"/>
    </row>
    <row r="508" spans="1:5" x14ac:dyDescent="0.35">
      <c r="A508" s="91"/>
      <c r="B508" s="92"/>
      <c r="E508" s="94"/>
    </row>
    <row r="509" spans="1:5" x14ac:dyDescent="0.35">
      <c r="A509" s="91"/>
      <c r="B509" s="92"/>
      <c r="E509" s="94"/>
    </row>
    <row r="510" spans="1:5" x14ac:dyDescent="0.35">
      <c r="A510" s="91"/>
      <c r="B510" s="92"/>
      <c r="E510" s="94"/>
    </row>
    <row r="511" spans="1:5" x14ac:dyDescent="0.35">
      <c r="A511" s="91"/>
      <c r="B511" s="92"/>
      <c r="E511" s="94"/>
    </row>
    <row r="512" spans="1:5" x14ac:dyDescent="0.35">
      <c r="A512" s="91"/>
      <c r="B512" s="92"/>
      <c r="E512" s="94"/>
    </row>
    <row r="513" spans="1:5" x14ac:dyDescent="0.35">
      <c r="A513" s="91"/>
      <c r="B513" s="92"/>
      <c r="E513" s="94"/>
    </row>
    <row r="514" spans="1:5" x14ac:dyDescent="0.35">
      <c r="A514" s="91"/>
      <c r="B514" s="92"/>
      <c r="E514" s="94"/>
    </row>
    <row r="515" spans="1:5" x14ac:dyDescent="0.35">
      <c r="A515" s="91"/>
      <c r="B515" s="92"/>
      <c r="E515" s="94"/>
    </row>
    <row r="516" spans="1:5" x14ac:dyDescent="0.35">
      <c r="A516" s="91"/>
      <c r="B516" s="92"/>
      <c r="E516" s="94"/>
    </row>
    <row r="517" spans="1:5" x14ac:dyDescent="0.35">
      <c r="A517" s="91"/>
      <c r="B517" s="92"/>
      <c r="E517" s="94"/>
    </row>
    <row r="518" spans="1:5" x14ac:dyDescent="0.35">
      <c r="A518" s="91"/>
      <c r="B518" s="92"/>
      <c r="E518" s="94"/>
    </row>
    <row r="519" spans="1:5" x14ac:dyDescent="0.35">
      <c r="A519" s="91"/>
      <c r="B519" s="92"/>
      <c r="E519" s="94"/>
    </row>
    <row r="520" spans="1:5" x14ac:dyDescent="0.35">
      <c r="A520" s="91"/>
      <c r="B520" s="92"/>
      <c r="E520" s="94"/>
    </row>
    <row r="521" spans="1:5" x14ac:dyDescent="0.35">
      <c r="A521" s="91"/>
      <c r="B521" s="92"/>
      <c r="E521" s="94"/>
    </row>
    <row r="522" spans="1:5" x14ac:dyDescent="0.35">
      <c r="A522" s="91"/>
      <c r="B522" s="92"/>
      <c r="E522" s="94"/>
    </row>
    <row r="523" spans="1:5" x14ac:dyDescent="0.35">
      <c r="A523" s="91"/>
      <c r="B523" s="92"/>
      <c r="E523" s="94"/>
    </row>
    <row r="524" spans="1:5" x14ac:dyDescent="0.35">
      <c r="A524" s="91"/>
      <c r="B524" s="92"/>
      <c r="E524" s="94"/>
    </row>
    <row r="525" spans="1:5" x14ac:dyDescent="0.35">
      <c r="A525" s="91"/>
      <c r="B525" s="92"/>
      <c r="E525" s="94"/>
    </row>
    <row r="526" spans="1:5" x14ac:dyDescent="0.35">
      <c r="A526" s="91"/>
      <c r="B526" s="92"/>
      <c r="E526" s="94"/>
    </row>
    <row r="527" spans="1:5" x14ac:dyDescent="0.35">
      <c r="A527" s="91"/>
      <c r="B527" s="92"/>
      <c r="E527" s="94"/>
    </row>
    <row r="528" spans="1:5" x14ac:dyDescent="0.35">
      <c r="A528" s="91"/>
      <c r="B528" s="92"/>
      <c r="E528" s="94"/>
    </row>
    <row r="529" spans="1:5" x14ac:dyDescent="0.35">
      <c r="A529" s="91"/>
      <c r="B529" s="92"/>
      <c r="E529" s="94"/>
    </row>
    <row r="530" spans="1:5" x14ac:dyDescent="0.35">
      <c r="A530" s="91"/>
      <c r="B530" s="92"/>
      <c r="E530" s="94"/>
    </row>
    <row r="531" spans="1:5" x14ac:dyDescent="0.35">
      <c r="A531" s="91"/>
      <c r="B531" s="92"/>
      <c r="E531" s="94"/>
    </row>
    <row r="532" spans="1:5" x14ac:dyDescent="0.35">
      <c r="A532" s="91"/>
      <c r="B532" s="92"/>
      <c r="E532" s="94"/>
    </row>
    <row r="533" spans="1:5" x14ac:dyDescent="0.35">
      <c r="A533" s="91"/>
      <c r="B533" s="92"/>
      <c r="E533" s="94"/>
    </row>
    <row r="534" spans="1:5" x14ac:dyDescent="0.35">
      <c r="A534" s="91"/>
      <c r="B534" s="92"/>
      <c r="E534" s="94"/>
    </row>
    <row r="535" spans="1:5" x14ac:dyDescent="0.35">
      <c r="A535" s="91"/>
      <c r="B535" s="92"/>
      <c r="E535" s="94"/>
    </row>
    <row r="536" spans="1:5" x14ac:dyDescent="0.35">
      <c r="A536" s="91"/>
      <c r="B536" s="92"/>
      <c r="E536" s="94"/>
    </row>
    <row r="537" spans="1:5" x14ac:dyDescent="0.35">
      <c r="A537" s="91"/>
      <c r="B537" s="92"/>
      <c r="E537" s="94"/>
    </row>
    <row r="538" spans="1:5" x14ac:dyDescent="0.35">
      <c r="A538" s="91"/>
      <c r="B538" s="92"/>
      <c r="E538" s="94"/>
    </row>
    <row r="539" spans="1:5" x14ac:dyDescent="0.35">
      <c r="A539" s="91"/>
      <c r="B539" s="92"/>
      <c r="E539" s="94"/>
    </row>
    <row r="540" spans="1:5" x14ac:dyDescent="0.35">
      <c r="A540" s="91"/>
      <c r="B540" s="92"/>
      <c r="E540" s="94"/>
    </row>
    <row r="541" spans="1:5" x14ac:dyDescent="0.35">
      <c r="A541" s="91"/>
      <c r="B541" s="92"/>
      <c r="E541" s="94"/>
    </row>
    <row r="542" spans="1:5" x14ac:dyDescent="0.35">
      <c r="A542" s="91"/>
      <c r="B542" s="92"/>
      <c r="E542" s="94"/>
    </row>
    <row r="543" spans="1:5" x14ac:dyDescent="0.35">
      <c r="A543" s="91"/>
      <c r="B543" s="92"/>
      <c r="E543" s="94"/>
    </row>
    <row r="544" spans="1:5" x14ac:dyDescent="0.35">
      <c r="A544" s="91"/>
      <c r="B544" s="92"/>
      <c r="E544" s="94"/>
    </row>
    <row r="545" spans="1:5" x14ac:dyDescent="0.35">
      <c r="A545" s="91"/>
      <c r="B545" s="92"/>
      <c r="E545" s="94"/>
    </row>
    <row r="546" spans="1:5" x14ac:dyDescent="0.35">
      <c r="A546" s="91"/>
      <c r="B546" s="92"/>
      <c r="E546" s="94"/>
    </row>
    <row r="547" spans="1:5" x14ac:dyDescent="0.35">
      <c r="A547" s="91"/>
      <c r="B547" s="92"/>
      <c r="E547" s="94"/>
    </row>
    <row r="548" spans="1:5" x14ac:dyDescent="0.35">
      <c r="A548" s="91"/>
      <c r="B548" s="92"/>
      <c r="E548" s="94"/>
    </row>
    <row r="549" spans="1:5" x14ac:dyDescent="0.35">
      <c r="A549" s="91"/>
      <c r="B549" s="92"/>
      <c r="E549" s="94"/>
    </row>
    <row r="550" spans="1:5" x14ac:dyDescent="0.35">
      <c r="A550" s="91"/>
      <c r="B550" s="92"/>
      <c r="E550" s="94"/>
    </row>
    <row r="551" spans="1:5" x14ac:dyDescent="0.35">
      <c r="A551" s="91"/>
      <c r="B551" s="92"/>
      <c r="E551" s="94"/>
    </row>
    <row r="552" spans="1:5" x14ac:dyDescent="0.35">
      <c r="A552" s="91"/>
      <c r="B552" s="92"/>
      <c r="E552" s="94"/>
    </row>
    <row r="553" spans="1:5" x14ac:dyDescent="0.35">
      <c r="A553" s="91"/>
      <c r="B553" s="92"/>
      <c r="E553" s="94"/>
    </row>
    <row r="554" spans="1:5" x14ac:dyDescent="0.35">
      <c r="A554" s="91"/>
      <c r="B554" s="92"/>
      <c r="E554" s="94"/>
    </row>
    <row r="555" spans="1:5" x14ac:dyDescent="0.35">
      <c r="A555" s="91"/>
      <c r="B555" s="92"/>
      <c r="E555" s="94"/>
    </row>
    <row r="556" spans="1:5" x14ac:dyDescent="0.35">
      <c r="A556" s="91"/>
      <c r="B556" s="92"/>
      <c r="E556" s="94"/>
    </row>
    <row r="557" spans="1:5" x14ac:dyDescent="0.35">
      <c r="A557" s="91"/>
      <c r="B557" s="92"/>
      <c r="E557" s="94"/>
    </row>
    <row r="558" spans="1:5" x14ac:dyDescent="0.35">
      <c r="A558" s="91"/>
      <c r="B558" s="92"/>
      <c r="E558" s="94"/>
    </row>
    <row r="559" spans="1:5" x14ac:dyDescent="0.35">
      <c r="A559" s="91"/>
      <c r="B559" s="92"/>
      <c r="E559" s="94"/>
    </row>
    <row r="560" spans="1:5" x14ac:dyDescent="0.35">
      <c r="A560" s="91"/>
      <c r="B560" s="92"/>
      <c r="E560" s="94"/>
    </row>
    <row r="561" spans="1:5" x14ac:dyDescent="0.35">
      <c r="A561" s="91"/>
      <c r="B561" s="92"/>
      <c r="E561" s="94"/>
    </row>
    <row r="562" spans="1:5" x14ac:dyDescent="0.35">
      <c r="A562" s="91"/>
      <c r="B562" s="92"/>
      <c r="E562" s="94"/>
    </row>
    <row r="563" spans="1:5" x14ac:dyDescent="0.35">
      <c r="A563" s="91"/>
      <c r="B563" s="92"/>
      <c r="E563" s="94"/>
    </row>
    <row r="564" spans="1:5" x14ac:dyDescent="0.35">
      <c r="A564" s="91"/>
      <c r="B564" s="92"/>
      <c r="E564" s="94"/>
    </row>
    <row r="565" spans="1:5" x14ac:dyDescent="0.35">
      <c r="A565" s="91"/>
      <c r="B565" s="92"/>
      <c r="E565" s="94"/>
    </row>
    <row r="566" spans="1:5" x14ac:dyDescent="0.35">
      <c r="A566" s="91"/>
      <c r="B566" s="92"/>
      <c r="E566" s="94"/>
    </row>
    <row r="567" spans="1:5" x14ac:dyDescent="0.35">
      <c r="A567" s="91"/>
      <c r="B567" s="92"/>
      <c r="E567" s="94"/>
    </row>
    <row r="568" spans="1:5" x14ac:dyDescent="0.35">
      <c r="A568" s="91"/>
      <c r="B568" s="92"/>
      <c r="E568" s="94"/>
    </row>
    <row r="569" spans="1:5" x14ac:dyDescent="0.35">
      <c r="A569" s="91"/>
      <c r="B569" s="92"/>
      <c r="E569" s="94"/>
    </row>
    <row r="570" spans="1:5" x14ac:dyDescent="0.35">
      <c r="A570" s="91"/>
      <c r="B570" s="92"/>
      <c r="E570" s="94"/>
    </row>
    <row r="571" spans="1:5" x14ac:dyDescent="0.35">
      <c r="A571" s="91"/>
      <c r="B571" s="92"/>
      <c r="E571" s="94"/>
    </row>
    <row r="572" spans="1:5" x14ac:dyDescent="0.35">
      <c r="A572" s="91"/>
      <c r="B572" s="92"/>
      <c r="E572" s="94"/>
    </row>
    <row r="573" spans="1:5" x14ac:dyDescent="0.35">
      <c r="A573" s="91"/>
      <c r="B573" s="92"/>
      <c r="E573" s="94"/>
    </row>
    <row r="574" spans="1:5" x14ac:dyDescent="0.35">
      <c r="A574" s="91"/>
      <c r="B574" s="92"/>
      <c r="E574" s="94"/>
    </row>
    <row r="575" spans="1:5" x14ac:dyDescent="0.35">
      <c r="A575" s="91"/>
      <c r="B575" s="92"/>
      <c r="E575" s="94"/>
    </row>
    <row r="576" spans="1:5" x14ac:dyDescent="0.35">
      <c r="A576" s="91"/>
      <c r="B576" s="92"/>
      <c r="E576" s="94"/>
    </row>
    <row r="577" spans="1:5" x14ac:dyDescent="0.35">
      <c r="A577" s="91"/>
      <c r="B577" s="92"/>
      <c r="E577" s="94"/>
    </row>
    <row r="578" spans="1:5" x14ac:dyDescent="0.35">
      <c r="A578" s="91"/>
      <c r="B578" s="92"/>
      <c r="E578" s="94"/>
    </row>
    <row r="579" spans="1:5" x14ac:dyDescent="0.35">
      <c r="A579" s="91"/>
      <c r="B579" s="92"/>
      <c r="E579" s="94"/>
    </row>
    <row r="580" spans="1:5" x14ac:dyDescent="0.35">
      <c r="A580" s="91"/>
      <c r="B580" s="92"/>
      <c r="E580" s="94"/>
    </row>
    <row r="581" spans="1:5" x14ac:dyDescent="0.35">
      <c r="A581" s="91"/>
      <c r="B581" s="92"/>
      <c r="E581" s="94"/>
    </row>
    <row r="582" spans="1:5" x14ac:dyDescent="0.35">
      <c r="A582" s="91"/>
      <c r="B582" s="92"/>
      <c r="E582" s="94"/>
    </row>
    <row r="583" spans="1:5" x14ac:dyDescent="0.35">
      <c r="A583" s="91"/>
      <c r="B583" s="92"/>
      <c r="E583" s="94"/>
    </row>
    <row r="584" spans="1:5" x14ac:dyDescent="0.35">
      <c r="A584" s="91"/>
      <c r="B584" s="92"/>
      <c r="E584" s="94"/>
    </row>
    <row r="585" spans="1:5" x14ac:dyDescent="0.35">
      <c r="A585" s="91"/>
      <c r="B585" s="92"/>
      <c r="E585" s="94"/>
    </row>
    <row r="586" spans="1:5" x14ac:dyDescent="0.35">
      <c r="A586" s="91"/>
      <c r="B586" s="92"/>
      <c r="E586" s="94"/>
    </row>
    <row r="587" spans="1:5" x14ac:dyDescent="0.35">
      <c r="A587" s="91"/>
      <c r="B587" s="92"/>
      <c r="E587" s="94"/>
    </row>
    <row r="588" spans="1:5" x14ac:dyDescent="0.35">
      <c r="A588" s="91"/>
      <c r="B588" s="92"/>
      <c r="E588" s="94"/>
    </row>
    <row r="589" spans="1:5" x14ac:dyDescent="0.35">
      <c r="A589" s="91"/>
      <c r="B589" s="92"/>
      <c r="E589" s="94"/>
    </row>
    <row r="590" spans="1:5" x14ac:dyDescent="0.35">
      <c r="A590" s="91"/>
      <c r="B590" s="92"/>
      <c r="E590" s="94"/>
    </row>
    <row r="591" spans="1:5" x14ac:dyDescent="0.35">
      <c r="A591" s="91"/>
      <c r="B591" s="92"/>
      <c r="E591" s="94"/>
    </row>
    <row r="592" spans="1:5" x14ac:dyDescent="0.35">
      <c r="A592" s="91"/>
      <c r="B592" s="92"/>
      <c r="E592" s="94"/>
    </row>
    <row r="593" spans="1:5" x14ac:dyDescent="0.35">
      <c r="A593" s="91"/>
      <c r="B593" s="92"/>
      <c r="E593" s="94"/>
    </row>
    <row r="594" spans="1:5" x14ac:dyDescent="0.35">
      <c r="A594" s="91"/>
      <c r="B594" s="92"/>
      <c r="E594" s="94"/>
    </row>
    <row r="595" spans="1:5" x14ac:dyDescent="0.35">
      <c r="A595" s="91"/>
      <c r="B595" s="92"/>
      <c r="E595" s="94"/>
    </row>
    <row r="596" spans="1:5" x14ac:dyDescent="0.35">
      <c r="A596" s="91"/>
      <c r="B596" s="92"/>
      <c r="E596" s="94"/>
    </row>
    <row r="597" spans="1:5" x14ac:dyDescent="0.35">
      <c r="A597" s="91"/>
      <c r="B597" s="92"/>
      <c r="E597" s="94"/>
    </row>
    <row r="598" spans="1:5" x14ac:dyDescent="0.35">
      <c r="A598" s="91"/>
      <c r="B598" s="92"/>
      <c r="E598" s="94"/>
    </row>
    <row r="599" spans="1:5" x14ac:dyDescent="0.35">
      <c r="A599" s="91"/>
      <c r="B599" s="92"/>
      <c r="E599" s="94"/>
    </row>
    <row r="600" spans="1:5" x14ac:dyDescent="0.35">
      <c r="A600" s="91"/>
      <c r="B600" s="92"/>
      <c r="E600" s="94"/>
    </row>
    <row r="601" spans="1:5" x14ac:dyDescent="0.35">
      <c r="A601" s="91"/>
      <c r="B601" s="92"/>
      <c r="E601" s="94"/>
    </row>
    <row r="602" spans="1:5" x14ac:dyDescent="0.35">
      <c r="A602" s="91"/>
      <c r="B602" s="92"/>
      <c r="E602" s="94"/>
    </row>
    <row r="603" spans="1:5" x14ac:dyDescent="0.35">
      <c r="A603" s="91"/>
      <c r="B603" s="92"/>
      <c r="E603" s="94"/>
    </row>
    <row r="604" spans="1:5" x14ac:dyDescent="0.35">
      <c r="A604" s="91"/>
      <c r="B604" s="92"/>
      <c r="E604" s="94"/>
    </row>
    <row r="605" spans="1:5" x14ac:dyDescent="0.35">
      <c r="A605" s="91"/>
      <c r="B605" s="92"/>
      <c r="E605" s="94"/>
    </row>
    <row r="606" spans="1:5" x14ac:dyDescent="0.35">
      <c r="A606" s="91"/>
      <c r="B606" s="92"/>
      <c r="E606" s="94"/>
    </row>
    <row r="607" spans="1:5" x14ac:dyDescent="0.35">
      <c r="A607" s="91"/>
      <c r="B607" s="92"/>
      <c r="E607" s="94"/>
    </row>
    <row r="608" spans="1:5" x14ac:dyDescent="0.35">
      <c r="A608" s="91"/>
      <c r="B608" s="92"/>
      <c r="E608" s="94"/>
    </row>
    <row r="609" spans="1:5" x14ac:dyDescent="0.35">
      <c r="A609" s="91"/>
      <c r="B609" s="92"/>
      <c r="E609" s="94"/>
    </row>
    <row r="610" spans="1:5" x14ac:dyDescent="0.35">
      <c r="A610" s="91"/>
      <c r="B610" s="92"/>
      <c r="E610" s="94"/>
    </row>
    <row r="611" spans="1:5" x14ac:dyDescent="0.35">
      <c r="A611" s="91"/>
      <c r="B611" s="92"/>
      <c r="E611" s="94"/>
    </row>
    <row r="612" spans="1:5" x14ac:dyDescent="0.35">
      <c r="A612" s="91"/>
      <c r="B612" s="92"/>
      <c r="E612" s="94"/>
    </row>
    <row r="613" spans="1:5" x14ac:dyDescent="0.35">
      <c r="A613" s="91"/>
      <c r="B613" s="92"/>
      <c r="E613" s="94"/>
    </row>
    <row r="614" spans="1:5" x14ac:dyDescent="0.35">
      <c r="A614" s="91"/>
      <c r="B614" s="92"/>
      <c r="E614" s="94"/>
    </row>
    <row r="615" spans="1:5" x14ac:dyDescent="0.35">
      <c r="A615" s="91"/>
      <c r="B615" s="92"/>
      <c r="E615" s="94"/>
    </row>
    <row r="616" spans="1:5" x14ac:dyDescent="0.35">
      <c r="A616" s="91"/>
      <c r="B616" s="92"/>
      <c r="E616" s="94"/>
    </row>
    <row r="617" spans="1:5" x14ac:dyDescent="0.35">
      <c r="A617" s="91"/>
      <c r="B617" s="92"/>
      <c r="E617" s="94"/>
    </row>
    <row r="618" spans="1:5" x14ac:dyDescent="0.35">
      <c r="A618" s="91"/>
      <c r="B618" s="92"/>
      <c r="E618" s="94"/>
    </row>
    <row r="619" spans="1:5" x14ac:dyDescent="0.35">
      <c r="A619" s="91"/>
      <c r="B619" s="92"/>
      <c r="E619" s="94"/>
    </row>
    <row r="620" spans="1:5" x14ac:dyDescent="0.35">
      <c r="A620" s="91"/>
      <c r="B620" s="92"/>
      <c r="E620" s="94"/>
    </row>
    <row r="621" spans="1:5" x14ac:dyDescent="0.35">
      <c r="A621" s="91"/>
      <c r="B621" s="92"/>
      <c r="E621" s="94"/>
    </row>
    <row r="622" spans="1:5" x14ac:dyDescent="0.35">
      <c r="A622" s="91"/>
      <c r="B622" s="92"/>
      <c r="E622" s="94"/>
    </row>
    <row r="623" spans="1:5" x14ac:dyDescent="0.35">
      <c r="A623" s="91"/>
      <c r="B623" s="92"/>
      <c r="E623" s="94"/>
    </row>
    <row r="624" spans="1:5" x14ac:dyDescent="0.35">
      <c r="A624" s="91"/>
      <c r="B624" s="92"/>
      <c r="E624" s="94"/>
    </row>
    <row r="625" spans="1:5" x14ac:dyDescent="0.35">
      <c r="A625" s="91"/>
      <c r="B625" s="92"/>
      <c r="E625" s="94"/>
    </row>
    <row r="626" spans="1:5" x14ac:dyDescent="0.35">
      <c r="A626" s="91"/>
      <c r="B626" s="92"/>
      <c r="E626" s="94"/>
    </row>
    <row r="627" spans="1:5" x14ac:dyDescent="0.35">
      <c r="A627" s="91"/>
      <c r="B627" s="92"/>
      <c r="E627" s="94"/>
    </row>
    <row r="628" spans="1:5" x14ac:dyDescent="0.35">
      <c r="A628" s="91"/>
      <c r="B628" s="92"/>
      <c r="E628" s="94"/>
    </row>
    <row r="629" spans="1:5" x14ac:dyDescent="0.35">
      <c r="A629" s="91"/>
      <c r="B629" s="92"/>
      <c r="E629" s="94"/>
    </row>
    <row r="630" spans="1:5" x14ac:dyDescent="0.35">
      <c r="A630" s="91"/>
      <c r="B630" s="92"/>
      <c r="E630" s="94"/>
    </row>
    <row r="631" spans="1:5" x14ac:dyDescent="0.35">
      <c r="A631" s="91"/>
      <c r="B631" s="92"/>
      <c r="E631" s="94"/>
    </row>
    <row r="632" spans="1:5" x14ac:dyDescent="0.35">
      <c r="A632" s="91"/>
      <c r="B632" s="92"/>
      <c r="E632" s="94"/>
    </row>
    <row r="633" spans="1:5" x14ac:dyDescent="0.35">
      <c r="A633" s="91"/>
      <c r="B633" s="92"/>
      <c r="E633" s="94"/>
    </row>
    <row r="634" spans="1:5" x14ac:dyDescent="0.35">
      <c r="A634" s="91"/>
      <c r="B634" s="92"/>
      <c r="E634" s="94"/>
    </row>
    <row r="635" spans="1:5" x14ac:dyDescent="0.35">
      <c r="A635" s="91"/>
      <c r="B635" s="92"/>
      <c r="E635" s="94"/>
    </row>
    <row r="636" spans="1:5" x14ac:dyDescent="0.35">
      <c r="A636" s="91"/>
      <c r="B636" s="92"/>
      <c r="E636" s="94"/>
    </row>
    <row r="637" spans="1:5" x14ac:dyDescent="0.35">
      <c r="A637" s="91"/>
      <c r="B637" s="92"/>
      <c r="E637" s="94"/>
    </row>
    <row r="638" spans="1:5" x14ac:dyDescent="0.35">
      <c r="A638" s="91"/>
      <c r="B638" s="92"/>
      <c r="E638" s="94"/>
    </row>
    <row r="639" spans="1:5" x14ac:dyDescent="0.35">
      <c r="A639" s="91"/>
      <c r="B639" s="92"/>
      <c r="E639" s="94"/>
    </row>
    <row r="640" spans="1:5" x14ac:dyDescent="0.35">
      <c r="A640" s="91"/>
      <c r="B640" s="92"/>
      <c r="E640" s="94"/>
    </row>
    <row r="641" spans="1:5" x14ac:dyDescent="0.35">
      <c r="A641" s="91"/>
      <c r="B641" s="92"/>
      <c r="E641" s="94"/>
    </row>
    <row r="642" spans="1:5" x14ac:dyDescent="0.35">
      <c r="A642" s="91"/>
      <c r="B642" s="92"/>
      <c r="E642" s="94"/>
    </row>
    <row r="643" spans="1:5" x14ac:dyDescent="0.35">
      <c r="A643" s="91"/>
      <c r="B643" s="92"/>
      <c r="E643" s="94"/>
    </row>
    <row r="644" spans="1:5" x14ac:dyDescent="0.35">
      <c r="A644" s="91"/>
      <c r="B644" s="92"/>
      <c r="E644" s="94"/>
    </row>
    <row r="645" spans="1:5" x14ac:dyDescent="0.35">
      <c r="A645" s="91"/>
      <c r="B645" s="92"/>
      <c r="E645" s="94"/>
    </row>
    <row r="646" spans="1:5" x14ac:dyDescent="0.35">
      <c r="A646" s="91"/>
      <c r="B646" s="92"/>
      <c r="E646" s="94"/>
    </row>
    <row r="647" spans="1:5" x14ac:dyDescent="0.35">
      <c r="A647" s="91"/>
      <c r="B647" s="92"/>
      <c r="E647" s="94"/>
    </row>
    <row r="648" spans="1:5" x14ac:dyDescent="0.35">
      <c r="A648" s="91"/>
      <c r="B648" s="92"/>
      <c r="E648" s="94"/>
    </row>
    <row r="649" spans="1:5" x14ac:dyDescent="0.35">
      <c r="A649" s="91"/>
      <c r="B649" s="92"/>
      <c r="E649" s="94"/>
    </row>
    <row r="650" spans="1:5" x14ac:dyDescent="0.35">
      <c r="A650" s="91"/>
      <c r="B650" s="92"/>
      <c r="E650" s="94"/>
    </row>
    <row r="651" spans="1:5" x14ac:dyDescent="0.35">
      <c r="A651" s="91"/>
      <c r="B651" s="92"/>
      <c r="E651" s="94"/>
    </row>
    <row r="652" spans="1:5" x14ac:dyDescent="0.35">
      <c r="A652" s="91"/>
      <c r="B652" s="92"/>
      <c r="E652" s="94"/>
    </row>
    <row r="653" spans="1:5" x14ac:dyDescent="0.35">
      <c r="A653" s="91"/>
      <c r="B653" s="92"/>
      <c r="E653" s="94"/>
    </row>
    <row r="654" spans="1:5" x14ac:dyDescent="0.35">
      <c r="A654" s="91"/>
      <c r="B654" s="92"/>
      <c r="E654" s="94"/>
    </row>
    <row r="655" spans="1:5" x14ac:dyDescent="0.35">
      <c r="A655" s="91"/>
      <c r="B655" s="92"/>
      <c r="E655" s="94"/>
    </row>
    <row r="656" spans="1:5" x14ac:dyDescent="0.35">
      <c r="A656" s="91"/>
      <c r="B656" s="92"/>
      <c r="E656" s="94"/>
    </row>
    <row r="657" spans="1:5" x14ac:dyDescent="0.35">
      <c r="A657" s="91"/>
      <c r="B657" s="92"/>
      <c r="E657" s="94"/>
    </row>
    <row r="658" spans="1:5" x14ac:dyDescent="0.35">
      <c r="A658" s="91"/>
      <c r="B658" s="92"/>
      <c r="E658" s="94"/>
    </row>
    <row r="659" spans="1:5" x14ac:dyDescent="0.35">
      <c r="A659" s="91"/>
      <c r="B659" s="92"/>
      <c r="E659" s="94"/>
    </row>
    <row r="660" spans="1:5" x14ac:dyDescent="0.35">
      <c r="A660" s="91"/>
      <c r="B660" s="92"/>
      <c r="E660" s="94"/>
    </row>
    <row r="661" spans="1:5" x14ac:dyDescent="0.35">
      <c r="A661" s="91"/>
      <c r="B661" s="92"/>
      <c r="E661" s="94"/>
    </row>
    <row r="662" spans="1:5" x14ac:dyDescent="0.35">
      <c r="A662" s="91"/>
      <c r="B662" s="92"/>
      <c r="E662" s="94"/>
    </row>
    <row r="663" spans="1:5" x14ac:dyDescent="0.35">
      <c r="A663" s="91"/>
      <c r="B663" s="92"/>
      <c r="E663" s="94"/>
    </row>
    <row r="664" spans="1:5" x14ac:dyDescent="0.35">
      <c r="A664" s="91"/>
      <c r="B664" s="92"/>
      <c r="E664" s="94"/>
    </row>
    <row r="665" spans="1:5" x14ac:dyDescent="0.35">
      <c r="A665" s="91"/>
      <c r="B665" s="92"/>
      <c r="E665" s="94"/>
    </row>
    <row r="666" spans="1:5" x14ac:dyDescent="0.35">
      <c r="A666" s="91"/>
      <c r="B666" s="92"/>
      <c r="E666" s="94"/>
    </row>
    <row r="667" spans="1:5" x14ac:dyDescent="0.35">
      <c r="A667" s="91"/>
      <c r="B667" s="92"/>
      <c r="E667" s="94"/>
    </row>
    <row r="668" spans="1:5" x14ac:dyDescent="0.35">
      <c r="A668" s="91"/>
      <c r="B668" s="92"/>
      <c r="E668" s="94"/>
    </row>
    <row r="669" spans="1:5" x14ac:dyDescent="0.35">
      <c r="A669" s="91"/>
      <c r="B669" s="92"/>
      <c r="E669" s="94"/>
    </row>
    <row r="670" spans="1:5" x14ac:dyDescent="0.35">
      <c r="A670" s="91"/>
      <c r="B670" s="92"/>
      <c r="E670" s="94"/>
    </row>
    <row r="671" spans="1:5" x14ac:dyDescent="0.35">
      <c r="A671" s="91"/>
      <c r="B671" s="92"/>
      <c r="E671" s="94"/>
    </row>
    <row r="672" spans="1:5" x14ac:dyDescent="0.35">
      <c r="A672" s="91"/>
      <c r="B672" s="92"/>
      <c r="E672" s="94"/>
    </row>
    <row r="673" spans="1:5" x14ac:dyDescent="0.35">
      <c r="A673" s="91"/>
      <c r="B673" s="92"/>
      <c r="E673" s="94"/>
    </row>
    <row r="674" spans="1:5" x14ac:dyDescent="0.35">
      <c r="A674" s="91"/>
      <c r="B674" s="92"/>
      <c r="E674" s="94"/>
    </row>
    <row r="675" spans="1:5" x14ac:dyDescent="0.35">
      <c r="A675" s="91"/>
      <c r="B675" s="92"/>
      <c r="E675" s="94"/>
    </row>
    <row r="676" spans="1:5" x14ac:dyDescent="0.35">
      <c r="A676" s="91"/>
      <c r="B676" s="92"/>
      <c r="E676" s="94"/>
    </row>
    <row r="677" spans="1:5" x14ac:dyDescent="0.35">
      <c r="A677" s="91"/>
      <c r="B677" s="92"/>
      <c r="E677" s="94"/>
    </row>
    <row r="678" spans="1:5" x14ac:dyDescent="0.35">
      <c r="A678" s="91"/>
      <c r="B678" s="92"/>
      <c r="E678" s="94"/>
    </row>
    <row r="679" spans="1:5" x14ac:dyDescent="0.35">
      <c r="A679" s="91"/>
      <c r="B679" s="92"/>
      <c r="E679" s="94"/>
    </row>
    <row r="680" spans="1:5" x14ac:dyDescent="0.35">
      <c r="A680" s="91"/>
      <c r="B680" s="92"/>
      <c r="E680" s="94"/>
    </row>
    <row r="681" spans="1:5" x14ac:dyDescent="0.35">
      <c r="A681" s="91"/>
      <c r="B681" s="92"/>
      <c r="E681" s="94"/>
    </row>
    <row r="682" spans="1:5" x14ac:dyDescent="0.35">
      <c r="A682" s="91"/>
      <c r="B682" s="92"/>
      <c r="E682" s="94"/>
    </row>
    <row r="683" spans="1:5" x14ac:dyDescent="0.35">
      <c r="A683" s="91"/>
      <c r="B683" s="92"/>
      <c r="E683" s="94"/>
    </row>
    <row r="684" spans="1:5" x14ac:dyDescent="0.35">
      <c r="A684" s="91"/>
      <c r="B684" s="92"/>
      <c r="E684" s="94"/>
    </row>
    <row r="685" spans="1:5" x14ac:dyDescent="0.35">
      <c r="A685" s="91"/>
      <c r="B685" s="92"/>
      <c r="E685" s="94"/>
    </row>
    <row r="686" spans="1:5" x14ac:dyDescent="0.35">
      <c r="A686" s="91"/>
      <c r="B686" s="92"/>
      <c r="E686" s="94"/>
    </row>
    <row r="687" spans="1:5" x14ac:dyDescent="0.35">
      <c r="A687" s="91"/>
      <c r="B687" s="92"/>
      <c r="E687" s="94"/>
    </row>
    <row r="688" spans="1:5" x14ac:dyDescent="0.35">
      <c r="A688" s="91"/>
      <c r="B688" s="92"/>
      <c r="E688" s="94"/>
    </row>
    <row r="689" spans="1:5" x14ac:dyDescent="0.35">
      <c r="A689" s="91"/>
      <c r="B689" s="92"/>
      <c r="E689" s="94"/>
    </row>
    <row r="690" spans="1:5" x14ac:dyDescent="0.35">
      <c r="A690" s="91"/>
      <c r="B690" s="92"/>
      <c r="E690" s="94"/>
    </row>
    <row r="691" spans="1:5" x14ac:dyDescent="0.35">
      <c r="A691" s="91"/>
      <c r="B691" s="92"/>
      <c r="E691" s="94"/>
    </row>
    <row r="692" spans="1:5" x14ac:dyDescent="0.35">
      <c r="A692" s="91"/>
      <c r="B692" s="92"/>
      <c r="E692" s="94"/>
    </row>
    <row r="693" spans="1:5" x14ac:dyDescent="0.35">
      <c r="A693" s="91"/>
      <c r="B693" s="92"/>
      <c r="E693" s="94"/>
    </row>
    <row r="694" spans="1:5" x14ac:dyDescent="0.35">
      <c r="A694" s="91"/>
      <c r="B694" s="92"/>
      <c r="E694" s="94"/>
    </row>
    <row r="695" spans="1:5" x14ac:dyDescent="0.35">
      <c r="A695" s="91"/>
      <c r="B695" s="92"/>
      <c r="E695" s="94"/>
    </row>
    <row r="696" spans="1:5" x14ac:dyDescent="0.35">
      <c r="A696" s="91"/>
      <c r="B696" s="92"/>
      <c r="E696" s="94"/>
    </row>
    <row r="697" spans="1:5" x14ac:dyDescent="0.35">
      <c r="A697" s="91"/>
      <c r="B697" s="92"/>
      <c r="E697" s="94"/>
    </row>
    <row r="698" spans="1:5" x14ac:dyDescent="0.35">
      <c r="A698" s="91"/>
      <c r="B698" s="92"/>
      <c r="E698" s="94"/>
    </row>
    <row r="699" spans="1:5" x14ac:dyDescent="0.35">
      <c r="A699" s="91"/>
      <c r="B699" s="92"/>
      <c r="E699" s="94"/>
    </row>
    <row r="700" spans="1:5" x14ac:dyDescent="0.35">
      <c r="A700" s="91"/>
      <c r="B700" s="92"/>
      <c r="E700" s="94"/>
    </row>
    <row r="701" spans="1:5" x14ac:dyDescent="0.35">
      <c r="A701" s="91"/>
      <c r="B701" s="92"/>
      <c r="E701" s="94"/>
    </row>
    <row r="702" spans="1:5" x14ac:dyDescent="0.35">
      <c r="A702" s="91"/>
      <c r="B702" s="92"/>
      <c r="E702" s="94"/>
    </row>
    <row r="703" spans="1:5" x14ac:dyDescent="0.35">
      <c r="A703" s="91"/>
      <c r="B703" s="92"/>
      <c r="E703" s="94"/>
    </row>
    <row r="704" spans="1:5" x14ac:dyDescent="0.35">
      <c r="A704" s="91"/>
      <c r="B704" s="92"/>
      <c r="E704" s="94"/>
    </row>
    <row r="705" spans="1:5" x14ac:dyDescent="0.35">
      <c r="A705" s="91"/>
      <c r="B705" s="92"/>
      <c r="E705" s="94"/>
    </row>
    <row r="706" spans="1:5" x14ac:dyDescent="0.35">
      <c r="A706" s="91"/>
      <c r="B706" s="92"/>
      <c r="E706" s="94"/>
    </row>
    <row r="707" spans="1:5" x14ac:dyDescent="0.35">
      <c r="A707" s="91"/>
      <c r="B707" s="92"/>
      <c r="E707" s="94"/>
    </row>
    <row r="708" spans="1:5" x14ac:dyDescent="0.35">
      <c r="A708" s="91"/>
      <c r="B708" s="92"/>
      <c r="E708" s="94"/>
    </row>
    <row r="709" spans="1:5" x14ac:dyDescent="0.35">
      <c r="A709" s="91"/>
      <c r="B709" s="92"/>
      <c r="E709" s="94"/>
    </row>
    <row r="710" spans="1:5" x14ac:dyDescent="0.35">
      <c r="A710" s="91"/>
      <c r="B710" s="92"/>
      <c r="E710" s="94"/>
    </row>
    <row r="711" spans="1:5" x14ac:dyDescent="0.35">
      <c r="A711" s="91"/>
      <c r="B711" s="92"/>
      <c r="E711" s="94"/>
    </row>
    <row r="712" spans="1:5" x14ac:dyDescent="0.35">
      <c r="A712" s="91"/>
      <c r="B712" s="92"/>
      <c r="E712" s="94"/>
    </row>
    <row r="713" spans="1:5" x14ac:dyDescent="0.35">
      <c r="A713" s="91"/>
      <c r="B713" s="92"/>
      <c r="E713" s="94"/>
    </row>
    <row r="714" spans="1:5" x14ac:dyDescent="0.35">
      <c r="A714" s="91"/>
      <c r="B714" s="92"/>
      <c r="E714" s="94"/>
    </row>
    <row r="715" spans="1:5" x14ac:dyDescent="0.35">
      <c r="A715" s="91"/>
      <c r="B715" s="92"/>
      <c r="E715" s="94"/>
    </row>
    <row r="716" spans="1:5" x14ac:dyDescent="0.35">
      <c r="A716" s="91"/>
      <c r="B716" s="92"/>
      <c r="E716" s="94"/>
    </row>
    <row r="717" spans="1:5" x14ac:dyDescent="0.35">
      <c r="A717" s="91"/>
      <c r="B717" s="92"/>
      <c r="E717" s="94"/>
    </row>
    <row r="718" spans="1:5" x14ac:dyDescent="0.35">
      <c r="A718" s="91"/>
      <c r="B718" s="92"/>
      <c r="E718" s="94"/>
    </row>
    <row r="719" spans="1:5" x14ac:dyDescent="0.35">
      <c r="A719" s="91"/>
      <c r="B719" s="92"/>
      <c r="E719" s="94"/>
    </row>
    <row r="720" spans="1:5" x14ac:dyDescent="0.35">
      <c r="A720" s="91"/>
      <c r="B720" s="92"/>
      <c r="E720" s="94"/>
    </row>
    <row r="721" spans="1:5" x14ac:dyDescent="0.35">
      <c r="A721" s="91"/>
      <c r="B721" s="92"/>
      <c r="E721" s="94"/>
    </row>
    <row r="722" spans="1:5" x14ac:dyDescent="0.35">
      <c r="A722" s="91"/>
      <c r="B722" s="92"/>
      <c r="E722" s="94"/>
    </row>
    <row r="723" spans="1:5" x14ac:dyDescent="0.35">
      <c r="A723" s="91"/>
      <c r="B723" s="92"/>
      <c r="E723" s="94"/>
    </row>
    <row r="724" spans="1:5" x14ac:dyDescent="0.35">
      <c r="A724" s="91"/>
      <c r="B724" s="92"/>
      <c r="E724" s="94"/>
    </row>
    <row r="725" spans="1:5" x14ac:dyDescent="0.35">
      <c r="A725" s="91"/>
      <c r="B725" s="92"/>
      <c r="E725" s="94"/>
    </row>
    <row r="726" spans="1:5" x14ac:dyDescent="0.35">
      <c r="A726" s="91"/>
      <c r="B726" s="92"/>
      <c r="E726" s="94"/>
    </row>
    <row r="727" spans="1:5" x14ac:dyDescent="0.35">
      <c r="A727" s="91"/>
      <c r="B727" s="92"/>
      <c r="E727" s="94"/>
    </row>
    <row r="728" spans="1:5" x14ac:dyDescent="0.35">
      <c r="A728" s="91"/>
      <c r="B728" s="92"/>
      <c r="E728" s="94"/>
    </row>
    <row r="729" spans="1:5" x14ac:dyDescent="0.35">
      <c r="A729" s="91"/>
      <c r="B729" s="92"/>
      <c r="E729" s="94"/>
    </row>
    <row r="730" spans="1:5" x14ac:dyDescent="0.35">
      <c r="A730" s="91"/>
      <c r="B730" s="92"/>
      <c r="E730" s="94"/>
    </row>
    <row r="731" spans="1:5" x14ac:dyDescent="0.35">
      <c r="A731" s="91"/>
      <c r="B731" s="92"/>
      <c r="E731" s="94"/>
    </row>
    <row r="732" spans="1:5" x14ac:dyDescent="0.35">
      <c r="A732" s="91"/>
      <c r="B732" s="92"/>
      <c r="E732" s="94"/>
    </row>
    <row r="733" spans="1:5" x14ac:dyDescent="0.35">
      <c r="A733" s="91"/>
      <c r="B733" s="92"/>
      <c r="E733" s="94"/>
    </row>
    <row r="734" spans="1:5" x14ac:dyDescent="0.35">
      <c r="A734" s="91"/>
      <c r="B734" s="92"/>
      <c r="E734" s="94"/>
    </row>
    <row r="735" spans="1:5" x14ac:dyDescent="0.35">
      <c r="A735" s="91"/>
      <c r="B735" s="92"/>
      <c r="E735" s="94"/>
    </row>
    <row r="736" spans="1:5" x14ac:dyDescent="0.35">
      <c r="A736" s="91"/>
      <c r="B736" s="92"/>
      <c r="E736" s="94"/>
    </row>
    <row r="737" spans="1:5" x14ac:dyDescent="0.35">
      <c r="A737" s="91"/>
      <c r="B737" s="92"/>
      <c r="E737" s="94"/>
    </row>
    <row r="738" spans="1:5" x14ac:dyDescent="0.35">
      <c r="A738" s="91"/>
      <c r="B738" s="92"/>
      <c r="E738" s="94"/>
    </row>
    <row r="739" spans="1:5" x14ac:dyDescent="0.35">
      <c r="A739" s="91"/>
      <c r="B739" s="92"/>
      <c r="E739" s="94"/>
    </row>
    <row r="740" spans="1:5" x14ac:dyDescent="0.35">
      <c r="A740" s="91"/>
      <c r="B740" s="92"/>
      <c r="E740" s="94"/>
    </row>
    <row r="741" spans="1:5" x14ac:dyDescent="0.35">
      <c r="A741" s="91"/>
      <c r="B741" s="92"/>
      <c r="E741" s="94"/>
    </row>
    <row r="742" spans="1:5" x14ac:dyDescent="0.35">
      <c r="A742" s="91"/>
      <c r="B742" s="92"/>
      <c r="E742" s="94"/>
    </row>
    <row r="743" spans="1:5" x14ac:dyDescent="0.35">
      <c r="A743" s="91"/>
      <c r="B743" s="92"/>
      <c r="E743" s="94"/>
    </row>
    <row r="744" spans="1:5" x14ac:dyDescent="0.35">
      <c r="A744" s="91"/>
      <c r="B744" s="92"/>
      <c r="E744" s="94"/>
    </row>
    <row r="745" spans="1:5" x14ac:dyDescent="0.35">
      <c r="A745" s="91"/>
      <c r="B745" s="92"/>
      <c r="E745" s="94"/>
    </row>
    <row r="746" spans="1:5" x14ac:dyDescent="0.35">
      <c r="A746" s="91"/>
      <c r="B746" s="92"/>
      <c r="E746" s="94"/>
    </row>
    <row r="747" spans="1:5" x14ac:dyDescent="0.35">
      <c r="A747" s="91"/>
      <c r="B747" s="92"/>
      <c r="E747" s="94"/>
    </row>
    <row r="748" spans="1:5" x14ac:dyDescent="0.35">
      <c r="A748" s="91"/>
      <c r="B748" s="92"/>
      <c r="E748" s="94"/>
    </row>
    <row r="749" spans="1:5" x14ac:dyDescent="0.35">
      <c r="A749" s="91"/>
      <c r="B749" s="92"/>
      <c r="E749" s="94"/>
    </row>
    <row r="750" spans="1:5" x14ac:dyDescent="0.35">
      <c r="A750" s="91"/>
      <c r="B750" s="92"/>
      <c r="E750" s="94"/>
    </row>
    <row r="751" spans="1:5" x14ac:dyDescent="0.35">
      <c r="A751" s="91"/>
      <c r="B751" s="92"/>
      <c r="E751" s="94"/>
    </row>
    <row r="752" spans="1:5" x14ac:dyDescent="0.35">
      <c r="A752" s="91"/>
      <c r="B752" s="92"/>
      <c r="E752" s="94"/>
    </row>
    <row r="753" spans="1:5" x14ac:dyDescent="0.35">
      <c r="A753" s="91"/>
      <c r="B753" s="92"/>
      <c r="E753" s="94"/>
    </row>
    <row r="754" spans="1:5" x14ac:dyDescent="0.35">
      <c r="A754" s="91"/>
      <c r="B754" s="92"/>
      <c r="E754" s="94"/>
    </row>
    <row r="755" spans="1:5" x14ac:dyDescent="0.35">
      <c r="A755" s="91"/>
      <c r="B755" s="92"/>
      <c r="E755" s="94"/>
    </row>
    <row r="756" spans="1:5" x14ac:dyDescent="0.35">
      <c r="A756" s="91"/>
      <c r="B756" s="92"/>
      <c r="E756" s="94"/>
    </row>
    <row r="757" spans="1:5" x14ac:dyDescent="0.35">
      <c r="A757" s="91"/>
      <c r="B757" s="92"/>
      <c r="E757" s="94"/>
    </row>
    <row r="758" spans="1:5" x14ac:dyDescent="0.35">
      <c r="A758" s="91"/>
      <c r="B758" s="92"/>
      <c r="E758" s="94"/>
    </row>
    <row r="759" spans="1:5" x14ac:dyDescent="0.35">
      <c r="A759" s="91"/>
      <c r="B759" s="92"/>
      <c r="E759" s="94"/>
    </row>
    <row r="760" spans="1:5" x14ac:dyDescent="0.35">
      <c r="A760" s="91"/>
      <c r="B760" s="92"/>
      <c r="E760" s="94"/>
    </row>
    <row r="761" spans="1:5" x14ac:dyDescent="0.35">
      <c r="A761" s="91"/>
      <c r="B761" s="92"/>
      <c r="E761" s="94"/>
    </row>
    <row r="762" spans="1:5" x14ac:dyDescent="0.35">
      <c r="A762" s="91"/>
      <c r="B762" s="92"/>
      <c r="E762" s="94"/>
    </row>
    <row r="763" spans="1:5" x14ac:dyDescent="0.35">
      <c r="A763" s="91"/>
      <c r="B763" s="92"/>
      <c r="E763" s="94"/>
    </row>
    <row r="764" spans="1:5" x14ac:dyDescent="0.35">
      <c r="A764" s="91"/>
      <c r="B764" s="92"/>
      <c r="E764" s="94"/>
    </row>
    <row r="765" spans="1:5" x14ac:dyDescent="0.35">
      <c r="A765" s="91"/>
      <c r="B765" s="92"/>
      <c r="E765" s="94"/>
    </row>
    <row r="766" spans="1:5" x14ac:dyDescent="0.35">
      <c r="A766" s="91"/>
      <c r="B766" s="92"/>
      <c r="E766" s="94"/>
    </row>
    <row r="767" spans="1:5" x14ac:dyDescent="0.35">
      <c r="A767" s="91"/>
      <c r="B767" s="92"/>
      <c r="E767" s="94"/>
    </row>
    <row r="768" spans="1:5" x14ac:dyDescent="0.35">
      <c r="A768" s="91"/>
      <c r="B768" s="92"/>
      <c r="E768" s="94"/>
    </row>
    <row r="769" spans="1:5" x14ac:dyDescent="0.35">
      <c r="A769" s="91"/>
      <c r="B769" s="92"/>
      <c r="E769" s="94"/>
    </row>
    <row r="770" spans="1:5" x14ac:dyDescent="0.35">
      <c r="A770" s="91"/>
      <c r="B770" s="92"/>
      <c r="E770" s="94"/>
    </row>
    <row r="771" spans="1:5" x14ac:dyDescent="0.35">
      <c r="A771" s="91"/>
      <c r="B771" s="92"/>
      <c r="E771" s="94"/>
    </row>
    <row r="772" spans="1:5" x14ac:dyDescent="0.35">
      <c r="A772" s="91"/>
      <c r="B772" s="92"/>
      <c r="E772" s="94"/>
    </row>
    <row r="773" spans="1:5" x14ac:dyDescent="0.35">
      <c r="A773" s="91"/>
      <c r="B773" s="92"/>
      <c r="E773" s="94"/>
    </row>
    <row r="774" spans="1:5" x14ac:dyDescent="0.35">
      <c r="A774" s="91"/>
      <c r="B774" s="92"/>
      <c r="E774" s="94"/>
    </row>
    <row r="775" spans="1:5" x14ac:dyDescent="0.35">
      <c r="A775" s="91"/>
      <c r="B775" s="92"/>
      <c r="E775" s="94"/>
    </row>
    <row r="776" spans="1:5" x14ac:dyDescent="0.35">
      <c r="A776" s="91"/>
      <c r="B776" s="92"/>
      <c r="E776" s="94"/>
    </row>
    <row r="777" spans="1:5" x14ac:dyDescent="0.35">
      <c r="A777" s="91"/>
      <c r="B777" s="92"/>
      <c r="E777" s="94"/>
    </row>
    <row r="778" spans="1:5" x14ac:dyDescent="0.35">
      <c r="A778" s="91"/>
      <c r="B778" s="92"/>
      <c r="E778" s="94"/>
    </row>
    <row r="779" spans="1:5" x14ac:dyDescent="0.35">
      <c r="A779" s="91"/>
      <c r="B779" s="92"/>
      <c r="E779" s="94"/>
    </row>
    <row r="780" spans="1:5" x14ac:dyDescent="0.35">
      <c r="A780" s="91"/>
      <c r="B780" s="92"/>
      <c r="E780" s="94"/>
    </row>
    <row r="781" spans="1:5" x14ac:dyDescent="0.35">
      <c r="A781" s="91"/>
      <c r="B781" s="92"/>
      <c r="E781" s="94"/>
    </row>
    <row r="782" spans="1:5" x14ac:dyDescent="0.35">
      <c r="A782" s="91"/>
      <c r="B782" s="92"/>
      <c r="E782" s="94"/>
    </row>
    <row r="783" spans="1:5" x14ac:dyDescent="0.35">
      <c r="A783" s="91"/>
      <c r="B783" s="92"/>
      <c r="E783" s="94"/>
    </row>
    <row r="784" spans="1:5" x14ac:dyDescent="0.35">
      <c r="A784" s="91"/>
      <c r="B784" s="92"/>
      <c r="E784" s="94"/>
    </row>
    <row r="785" spans="1:5" x14ac:dyDescent="0.35">
      <c r="A785" s="91"/>
      <c r="B785" s="92"/>
      <c r="E785" s="94"/>
    </row>
    <row r="786" spans="1:5" x14ac:dyDescent="0.35">
      <c r="A786" s="91"/>
      <c r="B786" s="92"/>
      <c r="E786" s="94"/>
    </row>
    <row r="787" spans="1:5" x14ac:dyDescent="0.35">
      <c r="A787" s="91"/>
      <c r="B787" s="92"/>
      <c r="E787" s="94"/>
    </row>
    <row r="788" spans="1:5" x14ac:dyDescent="0.35">
      <c r="A788" s="91"/>
      <c r="B788" s="92"/>
      <c r="E788" s="94"/>
    </row>
    <row r="789" spans="1:5" x14ac:dyDescent="0.35">
      <c r="A789" s="91"/>
      <c r="B789" s="92"/>
      <c r="E789" s="94"/>
    </row>
    <row r="790" spans="1:5" x14ac:dyDescent="0.35">
      <c r="A790" s="91"/>
      <c r="B790" s="92"/>
      <c r="E790" s="94"/>
    </row>
    <row r="791" spans="1:5" x14ac:dyDescent="0.35">
      <c r="A791" s="91"/>
      <c r="B791" s="92"/>
      <c r="E791" s="94"/>
    </row>
    <row r="792" spans="1:5" x14ac:dyDescent="0.35">
      <c r="A792" s="91"/>
      <c r="B792" s="92"/>
      <c r="E792" s="94"/>
    </row>
    <row r="793" spans="1:5" x14ac:dyDescent="0.35">
      <c r="A793" s="91"/>
      <c r="B793" s="92"/>
      <c r="E793" s="94"/>
    </row>
    <row r="794" spans="1:5" x14ac:dyDescent="0.35">
      <c r="A794" s="91"/>
      <c r="B794" s="92"/>
      <c r="E794" s="94"/>
    </row>
    <row r="795" spans="1:5" x14ac:dyDescent="0.35">
      <c r="A795" s="91"/>
      <c r="B795" s="92"/>
      <c r="E795" s="94"/>
    </row>
    <row r="796" spans="1:5" x14ac:dyDescent="0.35">
      <c r="A796" s="91"/>
      <c r="B796" s="92"/>
      <c r="E796" s="94"/>
    </row>
    <row r="797" spans="1:5" x14ac:dyDescent="0.35">
      <c r="A797" s="91"/>
      <c r="B797" s="92"/>
      <c r="E797" s="94"/>
    </row>
    <row r="798" spans="1:5" x14ac:dyDescent="0.35">
      <c r="A798" s="91"/>
      <c r="B798" s="92"/>
      <c r="E798" s="94"/>
    </row>
    <row r="799" spans="1:5" x14ac:dyDescent="0.35">
      <c r="A799" s="91"/>
      <c r="B799" s="92"/>
      <c r="E799" s="94"/>
    </row>
    <row r="800" spans="1:5" x14ac:dyDescent="0.35">
      <c r="A800" s="91"/>
      <c r="B800" s="92"/>
      <c r="E800" s="94"/>
    </row>
    <row r="801" spans="1:5" x14ac:dyDescent="0.35">
      <c r="A801" s="91"/>
      <c r="B801" s="92"/>
      <c r="E801" s="94"/>
    </row>
    <row r="802" spans="1:5" x14ac:dyDescent="0.35">
      <c r="A802" s="91"/>
      <c r="B802" s="92"/>
      <c r="E802" s="94"/>
    </row>
    <row r="803" spans="1:5" x14ac:dyDescent="0.35">
      <c r="A803" s="91"/>
      <c r="B803" s="92"/>
      <c r="E803" s="94"/>
    </row>
    <row r="804" spans="1:5" x14ac:dyDescent="0.35">
      <c r="A804" s="91"/>
      <c r="B804" s="92"/>
      <c r="E804" s="94"/>
    </row>
    <row r="805" spans="1:5" x14ac:dyDescent="0.35">
      <c r="A805" s="91"/>
      <c r="B805" s="92"/>
      <c r="E805" s="94"/>
    </row>
    <row r="806" spans="1:5" x14ac:dyDescent="0.35">
      <c r="A806" s="91"/>
      <c r="B806" s="92"/>
      <c r="E806" s="94"/>
    </row>
    <row r="807" spans="1:5" x14ac:dyDescent="0.35">
      <c r="A807" s="91"/>
      <c r="B807" s="92"/>
      <c r="E807" s="94"/>
    </row>
    <row r="808" spans="1:5" x14ac:dyDescent="0.35">
      <c r="A808" s="91"/>
      <c r="B808" s="92"/>
      <c r="E808" s="94"/>
    </row>
    <row r="809" spans="1:5" x14ac:dyDescent="0.35">
      <c r="A809" s="91"/>
      <c r="B809" s="92"/>
      <c r="E809" s="94"/>
    </row>
    <row r="810" spans="1:5" x14ac:dyDescent="0.35">
      <c r="A810" s="91"/>
      <c r="B810" s="92"/>
      <c r="E810" s="94"/>
    </row>
    <row r="811" spans="1:5" x14ac:dyDescent="0.35">
      <c r="A811" s="91"/>
      <c r="B811" s="92"/>
      <c r="E811" s="94"/>
    </row>
    <row r="812" spans="1:5" x14ac:dyDescent="0.35">
      <c r="A812" s="91"/>
      <c r="B812" s="92"/>
      <c r="E812" s="94"/>
    </row>
    <row r="813" spans="1:5" x14ac:dyDescent="0.35">
      <c r="A813" s="91"/>
      <c r="B813" s="92"/>
      <c r="E813" s="94"/>
    </row>
    <row r="814" spans="1:5" x14ac:dyDescent="0.35">
      <c r="A814" s="91"/>
      <c r="B814" s="92"/>
      <c r="E814" s="94"/>
    </row>
    <row r="815" spans="1:5" x14ac:dyDescent="0.35">
      <c r="A815" s="91"/>
      <c r="B815" s="92"/>
      <c r="E815" s="94"/>
    </row>
    <row r="816" spans="1:5" x14ac:dyDescent="0.35">
      <c r="A816" s="91"/>
      <c r="B816" s="92"/>
      <c r="E816" s="94"/>
    </row>
    <row r="817" spans="1:5" x14ac:dyDescent="0.35">
      <c r="A817" s="91"/>
      <c r="B817" s="92"/>
      <c r="E817" s="94"/>
    </row>
    <row r="818" spans="1:5" x14ac:dyDescent="0.35">
      <c r="A818" s="91"/>
      <c r="B818" s="92"/>
      <c r="E818" s="94"/>
    </row>
    <row r="819" spans="1:5" x14ac:dyDescent="0.35">
      <c r="A819" s="91"/>
      <c r="B819" s="92"/>
      <c r="E819" s="94"/>
    </row>
    <row r="820" spans="1:5" x14ac:dyDescent="0.35">
      <c r="A820" s="91"/>
      <c r="B820" s="92"/>
      <c r="E820" s="94"/>
    </row>
    <row r="821" spans="1:5" x14ac:dyDescent="0.35">
      <c r="A821" s="91"/>
      <c r="B821" s="92"/>
      <c r="E821" s="94"/>
    </row>
    <row r="822" spans="1:5" x14ac:dyDescent="0.35">
      <c r="A822" s="91"/>
      <c r="B822" s="92"/>
      <c r="E822" s="94"/>
    </row>
    <row r="823" spans="1:5" x14ac:dyDescent="0.35">
      <c r="A823" s="91"/>
      <c r="B823" s="92"/>
      <c r="E823" s="94"/>
    </row>
    <row r="824" spans="1:5" x14ac:dyDescent="0.35">
      <c r="A824" s="91"/>
      <c r="B824" s="92"/>
      <c r="E824" s="94"/>
    </row>
    <row r="825" spans="1:5" x14ac:dyDescent="0.35">
      <c r="A825" s="91"/>
      <c r="B825" s="92"/>
      <c r="E825" s="94"/>
    </row>
    <row r="826" spans="1:5" x14ac:dyDescent="0.35">
      <c r="A826" s="91"/>
      <c r="B826" s="92"/>
      <c r="E826" s="94"/>
    </row>
    <row r="827" spans="1:5" x14ac:dyDescent="0.35">
      <c r="A827" s="91"/>
      <c r="B827" s="92"/>
      <c r="E827" s="94"/>
    </row>
    <row r="828" spans="1:5" x14ac:dyDescent="0.35">
      <c r="A828" s="91"/>
      <c r="B828" s="92"/>
      <c r="E828" s="94"/>
    </row>
    <row r="829" spans="1:5" x14ac:dyDescent="0.35">
      <c r="A829" s="91"/>
      <c r="B829" s="92"/>
      <c r="E829" s="94"/>
    </row>
    <row r="830" spans="1:5" x14ac:dyDescent="0.35">
      <c r="A830" s="91"/>
      <c r="B830" s="92"/>
      <c r="E830" s="94"/>
    </row>
    <row r="831" spans="1:5" x14ac:dyDescent="0.35">
      <c r="A831" s="91"/>
      <c r="B831" s="92"/>
      <c r="E831" s="94"/>
    </row>
    <row r="832" spans="1:5" x14ac:dyDescent="0.35">
      <c r="A832" s="91"/>
      <c r="B832" s="92"/>
      <c r="E832" s="94"/>
    </row>
    <row r="833" spans="1:5" x14ac:dyDescent="0.35">
      <c r="A833" s="91"/>
      <c r="B833" s="92"/>
      <c r="E833" s="94"/>
    </row>
    <row r="834" spans="1:5" x14ac:dyDescent="0.35">
      <c r="A834" s="91"/>
      <c r="B834" s="92"/>
      <c r="E834" s="94"/>
    </row>
    <row r="835" spans="1:5" x14ac:dyDescent="0.35">
      <c r="A835" s="91"/>
      <c r="B835" s="92"/>
      <c r="E835" s="94"/>
    </row>
    <row r="836" spans="1:5" x14ac:dyDescent="0.35">
      <c r="A836" s="91"/>
      <c r="B836" s="92"/>
      <c r="E836" s="94"/>
    </row>
    <row r="837" spans="1:5" x14ac:dyDescent="0.35">
      <c r="A837" s="91"/>
      <c r="B837" s="92"/>
      <c r="E837" s="94"/>
    </row>
    <row r="838" spans="1:5" x14ac:dyDescent="0.35">
      <c r="A838" s="91"/>
      <c r="B838" s="92"/>
      <c r="E838" s="94"/>
    </row>
    <row r="839" spans="1:5" x14ac:dyDescent="0.35">
      <c r="A839" s="91"/>
      <c r="B839" s="92"/>
      <c r="E839" s="94"/>
    </row>
    <row r="840" spans="1:5" x14ac:dyDescent="0.35">
      <c r="A840" s="91"/>
      <c r="B840" s="92"/>
      <c r="E840" s="94"/>
    </row>
    <row r="841" spans="1:5" x14ac:dyDescent="0.35">
      <c r="A841" s="91"/>
      <c r="B841" s="92"/>
      <c r="E841" s="94"/>
    </row>
    <row r="842" spans="1:5" x14ac:dyDescent="0.35">
      <c r="A842" s="91"/>
      <c r="B842" s="92"/>
      <c r="E842" s="94"/>
    </row>
    <row r="843" spans="1:5" x14ac:dyDescent="0.35">
      <c r="A843" s="91"/>
      <c r="B843" s="92"/>
      <c r="E843" s="94"/>
    </row>
    <row r="844" spans="1:5" x14ac:dyDescent="0.35">
      <c r="A844" s="91"/>
      <c r="B844" s="92"/>
      <c r="E844" s="94"/>
    </row>
    <row r="845" spans="1:5" x14ac:dyDescent="0.35">
      <c r="A845" s="91"/>
      <c r="B845" s="92"/>
      <c r="E845" s="94"/>
    </row>
    <row r="846" spans="1:5" x14ac:dyDescent="0.35">
      <c r="A846" s="91"/>
      <c r="B846" s="92"/>
      <c r="E846" s="94"/>
    </row>
    <row r="847" spans="1:5" x14ac:dyDescent="0.35">
      <c r="A847" s="91"/>
      <c r="B847" s="92"/>
      <c r="E847" s="94"/>
    </row>
    <row r="848" spans="1:5" x14ac:dyDescent="0.35">
      <c r="A848" s="91"/>
      <c r="B848" s="92"/>
      <c r="E848" s="94"/>
    </row>
    <row r="849" spans="1:5" x14ac:dyDescent="0.35">
      <c r="A849" s="91"/>
      <c r="B849" s="92"/>
      <c r="E849" s="94"/>
    </row>
    <row r="850" spans="1:5" x14ac:dyDescent="0.35">
      <c r="A850" s="91"/>
      <c r="B850" s="92"/>
      <c r="E850" s="94"/>
    </row>
    <row r="851" spans="1:5" x14ac:dyDescent="0.35">
      <c r="A851" s="91"/>
      <c r="B851" s="92"/>
      <c r="E851" s="94"/>
    </row>
    <row r="852" spans="1:5" x14ac:dyDescent="0.35">
      <c r="A852" s="91"/>
      <c r="B852" s="92"/>
      <c r="E852" s="94"/>
    </row>
    <row r="853" spans="1:5" x14ac:dyDescent="0.35">
      <c r="A853" s="91"/>
      <c r="B853" s="92"/>
      <c r="E853" s="94"/>
    </row>
    <row r="854" spans="1:5" x14ac:dyDescent="0.35">
      <c r="A854" s="91"/>
      <c r="B854" s="92"/>
      <c r="E854" s="94"/>
    </row>
    <row r="855" spans="1:5" x14ac:dyDescent="0.35">
      <c r="A855" s="91"/>
      <c r="B855" s="92"/>
      <c r="E855" s="94"/>
    </row>
    <row r="856" spans="1:5" x14ac:dyDescent="0.35">
      <c r="A856" s="91"/>
      <c r="B856" s="92"/>
      <c r="E856" s="94"/>
    </row>
    <row r="857" spans="1:5" x14ac:dyDescent="0.35">
      <c r="A857" s="91"/>
      <c r="B857" s="92"/>
      <c r="E857" s="94"/>
    </row>
    <row r="858" spans="1:5" x14ac:dyDescent="0.35">
      <c r="A858" s="91"/>
      <c r="B858" s="92"/>
      <c r="E858" s="94"/>
    </row>
    <row r="859" spans="1:5" x14ac:dyDescent="0.35">
      <c r="A859" s="91"/>
      <c r="B859" s="92"/>
      <c r="E859" s="94"/>
    </row>
    <row r="860" spans="1:5" x14ac:dyDescent="0.35">
      <c r="A860" s="91"/>
      <c r="B860" s="92"/>
      <c r="E860" s="94"/>
    </row>
    <row r="861" spans="1:5" x14ac:dyDescent="0.35">
      <c r="A861" s="91"/>
      <c r="B861" s="92"/>
      <c r="E861" s="94"/>
    </row>
    <row r="862" spans="1:5" x14ac:dyDescent="0.35">
      <c r="A862" s="91"/>
      <c r="B862" s="92"/>
      <c r="E862" s="94"/>
    </row>
    <row r="863" spans="1:5" x14ac:dyDescent="0.35">
      <c r="A863" s="91"/>
      <c r="B863" s="92"/>
      <c r="E863" s="94"/>
    </row>
    <row r="864" spans="1:5" x14ac:dyDescent="0.35">
      <c r="A864" s="91"/>
      <c r="B864" s="92"/>
      <c r="E864" s="94"/>
    </row>
    <row r="865" spans="1:5" x14ac:dyDescent="0.35">
      <c r="A865" s="91"/>
      <c r="B865" s="92"/>
      <c r="E865" s="94"/>
    </row>
    <row r="866" spans="1:5" x14ac:dyDescent="0.35">
      <c r="A866" s="91"/>
      <c r="B866" s="92"/>
      <c r="E866" s="94"/>
    </row>
    <row r="867" spans="1:5" x14ac:dyDescent="0.35">
      <c r="A867" s="91"/>
      <c r="B867" s="92"/>
      <c r="E867" s="94"/>
    </row>
    <row r="868" spans="1:5" x14ac:dyDescent="0.35">
      <c r="A868" s="91"/>
      <c r="B868" s="92"/>
      <c r="E868" s="94"/>
    </row>
    <row r="869" spans="1:5" x14ac:dyDescent="0.35">
      <c r="A869" s="91"/>
      <c r="B869" s="92"/>
      <c r="E869" s="94"/>
    </row>
    <row r="870" spans="1:5" x14ac:dyDescent="0.35">
      <c r="A870" s="91"/>
      <c r="B870" s="92"/>
      <c r="E870" s="94"/>
    </row>
    <row r="871" spans="1:5" x14ac:dyDescent="0.35">
      <c r="A871" s="91"/>
      <c r="B871" s="92"/>
      <c r="E871" s="94"/>
    </row>
    <row r="872" spans="1:5" x14ac:dyDescent="0.35">
      <c r="A872" s="91"/>
      <c r="B872" s="92"/>
      <c r="E872" s="94"/>
    </row>
    <row r="873" spans="1:5" x14ac:dyDescent="0.35">
      <c r="A873" s="91"/>
      <c r="B873" s="92"/>
      <c r="E873" s="94"/>
    </row>
    <row r="874" spans="1:5" x14ac:dyDescent="0.35">
      <c r="A874" s="91"/>
      <c r="B874" s="92"/>
      <c r="E874" s="94"/>
    </row>
    <row r="875" spans="1:5" x14ac:dyDescent="0.35">
      <c r="A875" s="91"/>
      <c r="B875" s="92"/>
      <c r="E875" s="94"/>
    </row>
    <row r="876" spans="1:5" x14ac:dyDescent="0.35">
      <c r="A876" s="91"/>
      <c r="B876" s="92"/>
      <c r="E876" s="94"/>
    </row>
    <row r="877" spans="1:5" x14ac:dyDescent="0.35">
      <c r="A877" s="91"/>
      <c r="B877" s="92"/>
      <c r="E877" s="94"/>
    </row>
    <row r="878" spans="1:5" x14ac:dyDescent="0.35">
      <c r="A878" s="91"/>
      <c r="B878" s="92"/>
      <c r="E878" s="94"/>
    </row>
    <row r="879" spans="1:5" x14ac:dyDescent="0.35">
      <c r="A879" s="91"/>
      <c r="B879" s="92"/>
      <c r="E879" s="94"/>
    </row>
    <row r="880" spans="1:5" x14ac:dyDescent="0.35">
      <c r="A880" s="91"/>
      <c r="B880" s="92"/>
      <c r="E880" s="94"/>
    </row>
    <row r="881" spans="1:5" x14ac:dyDescent="0.35">
      <c r="A881" s="91"/>
      <c r="B881" s="92"/>
      <c r="E881" s="94"/>
    </row>
    <row r="882" spans="1:5" x14ac:dyDescent="0.35">
      <c r="A882" s="91"/>
      <c r="B882" s="92"/>
      <c r="E882" s="94"/>
    </row>
    <row r="883" spans="1:5" x14ac:dyDescent="0.35">
      <c r="A883" s="91"/>
      <c r="B883" s="92"/>
      <c r="E883" s="94"/>
    </row>
    <row r="884" spans="1:5" x14ac:dyDescent="0.35">
      <c r="A884" s="91"/>
      <c r="B884" s="92"/>
      <c r="E884" s="94"/>
    </row>
    <row r="885" spans="1:5" x14ac:dyDescent="0.35">
      <c r="A885" s="91"/>
      <c r="B885" s="92"/>
      <c r="E885" s="94"/>
    </row>
    <row r="886" spans="1:5" x14ac:dyDescent="0.35">
      <c r="A886" s="91"/>
      <c r="B886" s="92"/>
      <c r="E886" s="94"/>
    </row>
    <row r="887" spans="1:5" x14ac:dyDescent="0.35">
      <c r="A887" s="91"/>
      <c r="B887" s="92"/>
      <c r="E887" s="94"/>
    </row>
    <row r="888" spans="1:5" x14ac:dyDescent="0.35">
      <c r="A888" s="91"/>
      <c r="B888" s="92"/>
      <c r="E888" s="94"/>
    </row>
    <row r="889" spans="1:5" x14ac:dyDescent="0.35">
      <c r="A889" s="91"/>
      <c r="B889" s="92"/>
      <c r="E889" s="94"/>
    </row>
    <row r="890" spans="1:5" x14ac:dyDescent="0.35">
      <c r="A890" s="91"/>
      <c r="B890" s="92"/>
      <c r="E890" s="94"/>
    </row>
    <row r="891" spans="1:5" x14ac:dyDescent="0.35">
      <c r="A891" s="91"/>
      <c r="B891" s="92"/>
      <c r="E891" s="94"/>
    </row>
    <row r="892" spans="1:5" x14ac:dyDescent="0.35">
      <c r="A892" s="91"/>
      <c r="B892" s="92"/>
      <c r="E892" s="94"/>
    </row>
    <row r="893" spans="1:5" x14ac:dyDescent="0.35">
      <c r="A893" s="91"/>
      <c r="B893" s="92"/>
      <c r="E893" s="94"/>
    </row>
    <row r="894" spans="1:5" x14ac:dyDescent="0.35">
      <c r="A894" s="91"/>
      <c r="B894" s="92"/>
      <c r="E894" s="94"/>
    </row>
    <row r="895" spans="1:5" x14ac:dyDescent="0.35">
      <c r="A895" s="91"/>
      <c r="B895" s="92"/>
      <c r="E895" s="94"/>
    </row>
    <row r="896" spans="1:5" x14ac:dyDescent="0.35">
      <c r="A896" s="91"/>
      <c r="B896" s="92"/>
      <c r="E896" s="94"/>
    </row>
    <row r="897" spans="1:5" x14ac:dyDescent="0.35">
      <c r="A897" s="91"/>
      <c r="B897" s="92"/>
      <c r="E897" s="94"/>
    </row>
    <row r="898" spans="1:5" x14ac:dyDescent="0.35">
      <c r="A898" s="91"/>
      <c r="B898" s="92"/>
      <c r="E898" s="94"/>
    </row>
    <row r="899" spans="1:5" x14ac:dyDescent="0.35">
      <c r="A899" s="91"/>
      <c r="B899" s="92"/>
      <c r="E899" s="94"/>
    </row>
    <row r="900" spans="1:5" x14ac:dyDescent="0.35">
      <c r="A900" s="91"/>
      <c r="B900" s="92"/>
      <c r="E900" s="94"/>
    </row>
    <row r="901" spans="1:5" x14ac:dyDescent="0.35">
      <c r="A901" s="91"/>
      <c r="B901" s="92"/>
      <c r="E901" s="94"/>
    </row>
    <row r="902" spans="1:5" x14ac:dyDescent="0.35">
      <c r="A902" s="91"/>
      <c r="B902" s="92"/>
      <c r="E902" s="94"/>
    </row>
    <row r="903" spans="1:5" x14ac:dyDescent="0.35">
      <c r="A903" s="91"/>
      <c r="B903" s="92"/>
      <c r="E903" s="94"/>
    </row>
    <row r="904" spans="1:5" x14ac:dyDescent="0.35">
      <c r="A904" s="91"/>
      <c r="B904" s="92"/>
      <c r="E904" s="94"/>
    </row>
    <row r="905" spans="1:5" x14ac:dyDescent="0.35">
      <c r="A905" s="91"/>
      <c r="B905" s="92"/>
      <c r="E905" s="94"/>
    </row>
    <row r="906" spans="1:5" x14ac:dyDescent="0.35">
      <c r="A906" s="91"/>
      <c r="B906" s="92"/>
      <c r="E906" s="94"/>
    </row>
    <row r="907" spans="1:5" x14ac:dyDescent="0.35">
      <c r="A907" s="91"/>
      <c r="B907" s="92"/>
      <c r="E907" s="94"/>
    </row>
    <row r="908" spans="1:5" x14ac:dyDescent="0.35">
      <c r="A908" s="91"/>
      <c r="B908" s="92"/>
      <c r="E908" s="94"/>
    </row>
    <row r="909" spans="1:5" x14ac:dyDescent="0.35">
      <c r="A909" s="91"/>
      <c r="B909" s="92"/>
      <c r="E909" s="94"/>
    </row>
    <row r="910" spans="1:5" x14ac:dyDescent="0.35">
      <c r="A910" s="91"/>
      <c r="B910" s="92"/>
      <c r="E910" s="94"/>
    </row>
    <row r="911" spans="1:5" x14ac:dyDescent="0.35">
      <c r="A911" s="91"/>
      <c r="B911" s="92"/>
      <c r="E911" s="94"/>
    </row>
    <row r="912" spans="1:5" x14ac:dyDescent="0.35">
      <c r="A912" s="91"/>
      <c r="B912" s="92"/>
      <c r="E912" s="94"/>
    </row>
    <row r="913" spans="1:5" x14ac:dyDescent="0.35">
      <c r="A913" s="91"/>
      <c r="B913" s="92"/>
      <c r="E913" s="94"/>
    </row>
    <row r="914" spans="1:5" x14ac:dyDescent="0.35">
      <c r="A914" s="91"/>
      <c r="B914" s="92"/>
      <c r="E914" s="94"/>
    </row>
    <row r="915" spans="1:5" x14ac:dyDescent="0.35">
      <c r="A915" s="91"/>
      <c r="B915" s="92"/>
      <c r="E915" s="94"/>
    </row>
    <row r="916" spans="1:5" x14ac:dyDescent="0.35">
      <c r="A916" s="91"/>
      <c r="B916" s="92"/>
      <c r="E916" s="94"/>
    </row>
    <row r="917" spans="1:5" x14ac:dyDescent="0.35">
      <c r="A917" s="91"/>
      <c r="B917" s="92"/>
      <c r="E917" s="94"/>
    </row>
    <row r="918" spans="1:5" x14ac:dyDescent="0.35">
      <c r="A918" s="91"/>
      <c r="B918" s="92"/>
      <c r="E918" s="94"/>
    </row>
    <row r="919" spans="1:5" x14ac:dyDescent="0.35">
      <c r="A919" s="91"/>
      <c r="B919" s="92"/>
      <c r="E919" s="94"/>
    </row>
    <row r="920" spans="1:5" x14ac:dyDescent="0.35">
      <c r="A920" s="91"/>
      <c r="B920" s="92"/>
      <c r="E920" s="94"/>
    </row>
    <row r="921" spans="1:5" x14ac:dyDescent="0.35">
      <c r="A921" s="91"/>
      <c r="B921" s="92"/>
      <c r="E921" s="94"/>
    </row>
    <row r="922" spans="1:5" x14ac:dyDescent="0.35">
      <c r="A922" s="91"/>
      <c r="B922" s="92"/>
      <c r="E922" s="94"/>
    </row>
    <row r="923" spans="1:5" x14ac:dyDescent="0.35">
      <c r="A923" s="91"/>
      <c r="B923" s="92"/>
      <c r="E923" s="94"/>
    </row>
    <row r="924" spans="1:5" x14ac:dyDescent="0.35">
      <c r="A924" s="91"/>
      <c r="B924" s="92"/>
      <c r="E924" s="94"/>
    </row>
    <row r="925" spans="1:5" x14ac:dyDescent="0.35">
      <c r="A925" s="91"/>
      <c r="B925" s="92"/>
      <c r="E925" s="94"/>
    </row>
    <row r="926" spans="1:5" x14ac:dyDescent="0.35">
      <c r="A926" s="91"/>
      <c r="B926" s="92"/>
      <c r="E926" s="94"/>
    </row>
    <row r="927" spans="1:5" x14ac:dyDescent="0.35">
      <c r="A927" s="91"/>
      <c r="B927" s="92"/>
      <c r="E927" s="94"/>
    </row>
    <row r="928" spans="1:5" x14ac:dyDescent="0.35">
      <c r="A928" s="91"/>
      <c r="B928" s="92"/>
      <c r="E928" s="94"/>
    </row>
    <row r="929" spans="1:5" x14ac:dyDescent="0.35">
      <c r="A929" s="91"/>
      <c r="B929" s="92"/>
      <c r="E929" s="94"/>
    </row>
    <row r="930" spans="1:5" x14ac:dyDescent="0.35">
      <c r="A930" s="91"/>
      <c r="B930" s="92"/>
      <c r="E930" s="94"/>
    </row>
    <row r="931" spans="1:5" x14ac:dyDescent="0.35">
      <c r="A931" s="91"/>
      <c r="B931" s="92"/>
      <c r="E931" s="94"/>
    </row>
    <row r="932" spans="1:5" x14ac:dyDescent="0.35">
      <c r="A932" s="91"/>
      <c r="B932" s="92"/>
      <c r="E932" s="94"/>
    </row>
    <row r="933" spans="1:5" x14ac:dyDescent="0.35">
      <c r="A933" s="91"/>
      <c r="B933" s="92"/>
      <c r="E933" s="94"/>
    </row>
    <row r="934" spans="1:5" x14ac:dyDescent="0.35">
      <c r="A934" s="91"/>
      <c r="B934" s="92"/>
      <c r="E934" s="94"/>
    </row>
    <row r="935" spans="1:5" x14ac:dyDescent="0.35">
      <c r="A935" s="91"/>
      <c r="B935" s="92"/>
      <c r="E935" s="94"/>
    </row>
    <row r="936" spans="1:5" x14ac:dyDescent="0.35">
      <c r="A936" s="91"/>
      <c r="B936" s="92"/>
      <c r="E936" s="94"/>
    </row>
    <row r="937" spans="1:5" x14ac:dyDescent="0.35">
      <c r="A937" s="91"/>
      <c r="B937" s="92"/>
      <c r="E937" s="94"/>
    </row>
    <row r="938" spans="1:5" x14ac:dyDescent="0.35">
      <c r="A938" s="91"/>
      <c r="B938" s="92"/>
      <c r="E938" s="94"/>
    </row>
    <row r="939" spans="1:5" x14ac:dyDescent="0.35">
      <c r="A939" s="91"/>
      <c r="B939" s="92"/>
      <c r="E939" s="94"/>
    </row>
    <row r="940" spans="1:5" x14ac:dyDescent="0.35">
      <c r="A940" s="91"/>
      <c r="B940" s="92"/>
      <c r="E940" s="94"/>
    </row>
    <row r="941" spans="1:5" x14ac:dyDescent="0.35">
      <c r="A941" s="91"/>
      <c r="B941" s="92"/>
      <c r="E941" s="94"/>
    </row>
    <row r="942" spans="1:5" x14ac:dyDescent="0.35">
      <c r="A942" s="91"/>
      <c r="B942" s="92"/>
      <c r="E942" s="94"/>
    </row>
    <row r="943" spans="1:5" x14ac:dyDescent="0.35">
      <c r="A943" s="91"/>
      <c r="B943" s="92"/>
      <c r="E943" s="94"/>
    </row>
    <row r="944" spans="1:5" x14ac:dyDescent="0.35">
      <c r="A944" s="91"/>
      <c r="B944" s="92"/>
      <c r="E944" s="94"/>
    </row>
    <row r="945" spans="1:5" x14ac:dyDescent="0.35">
      <c r="A945" s="91"/>
      <c r="B945" s="92"/>
      <c r="E945" s="94"/>
    </row>
    <row r="946" spans="1:5" x14ac:dyDescent="0.35">
      <c r="A946" s="91"/>
      <c r="B946" s="92"/>
      <c r="E946" s="94"/>
    </row>
    <row r="947" spans="1:5" x14ac:dyDescent="0.35">
      <c r="A947" s="91"/>
      <c r="B947" s="92"/>
      <c r="E947" s="94"/>
    </row>
    <row r="948" spans="1:5" x14ac:dyDescent="0.35">
      <c r="A948" s="91"/>
      <c r="B948" s="92"/>
      <c r="E948" s="94"/>
    </row>
    <row r="949" spans="1:5" x14ac:dyDescent="0.35">
      <c r="A949" s="91"/>
      <c r="B949" s="92"/>
      <c r="E949" s="94"/>
    </row>
    <row r="950" spans="1:5" x14ac:dyDescent="0.35">
      <c r="A950" s="91"/>
      <c r="B950" s="92"/>
      <c r="E950" s="94"/>
    </row>
    <row r="951" spans="1:5" x14ac:dyDescent="0.35">
      <c r="A951" s="91"/>
      <c r="B951" s="92"/>
      <c r="E951" s="94"/>
    </row>
    <row r="952" spans="1:5" x14ac:dyDescent="0.35">
      <c r="A952" s="91"/>
      <c r="B952" s="92"/>
      <c r="E952" s="94"/>
    </row>
    <row r="953" spans="1:5" x14ac:dyDescent="0.35">
      <c r="A953" s="91"/>
      <c r="B953" s="92"/>
      <c r="E953" s="94"/>
    </row>
    <row r="954" spans="1:5" x14ac:dyDescent="0.35">
      <c r="A954" s="91"/>
      <c r="B954" s="92"/>
      <c r="E954" s="94"/>
    </row>
    <row r="955" spans="1:5" x14ac:dyDescent="0.35">
      <c r="A955" s="91"/>
      <c r="B955" s="92"/>
      <c r="E955" s="94"/>
    </row>
    <row r="956" spans="1:5" x14ac:dyDescent="0.35">
      <c r="A956" s="91"/>
      <c r="B956" s="92"/>
      <c r="E956" s="94"/>
    </row>
    <row r="957" spans="1:5" x14ac:dyDescent="0.35">
      <c r="A957" s="91"/>
      <c r="B957" s="92"/>
      <c r="E957" s="94"/>
    </row>
    <row r="958" spans="1:5" x14ac:dyDescent="0.35">
      <c r="A958" s="91"/>
      <c r="B958" s="92"/>
      <c r="E958" s="94"/>
    </row>
    <row r="959" spans="1:5" x14ac:dyDescent="0.35">
      <c r="A959" s="91"/>
      <c r="B959" s="92"/>
      <c r="E959" s="94"/>
    </row>
    <row r="960" spans="1:5" x14ac:dyDescent="0.35">
      <c r="A960" s="91"/>
      <c r="B960" s="92"/>
      <c r="E960" s="94"/>
    </row>
    <row r="961" spans="1:5" x14ac:dyDescent="0.35">
      <c r="A961" s="91"/>
      <c r="B961" s="92"/>
      <c r="E961" s="94"/>
    </row>
    <row r="962" spans="1:5" x14ac:dyDescent="0.35">
      <c r="A962" s="91"/>
      <c r="B962" s="92"/>
      <c r="E962" s="94"/>
    </row>
    <row r="963" spans="1:5" x14ac:dyDescent="0.35">
      <c r="A963" s="91"/>
      <c r="B963" s="92"/>
      <c r="E963" s="94"/>
    </row>
    <row r="964" spans="1:5" x14ac:dyDescent="0.35">
      <c r="A964" s="91"/>
      <c r="B964" s="92"/>
      <c r="E964" s="94"/>
    </row>
    <row r="965" spans="1:5" x14ac:dyDescent="0.35">
      <c r="A965" s="91"/>
      <c r="B965" s="92"/>
      <c r="E965" s="94"/>
    </row>
    <row r="966" spans="1:5" x14ac:dyDescent="0.35">
      <c r="A966" s="91"/>
      <c r="B966" s="92"/>
      <c r="E966" s="94"/>
    </row>
    <row r="967" spans="1:5" x14ac:dyDescent="0.35">
      <c r="A967" s="91"/>
      <c r="B967" s="92"/>
      <c r="E967" s="94"/>
    </row>
    <row r="968" spans="1:5" x14ac:dyDescent="0.35">
      <c r="A968" s="91"/>
      <c r="B968" s="92"/>
      <c r="E968" s="94"/>
    </row>
    <row r="969" spans="1:5" x14ac:dyDescent="0.35">
      <c r="A969" s="91"/>
      <c r="B969" s="92"/>
      <c r="E969" s="94"/>
    </row>
    <row r="970" spans="1:5" x14ac:dyDescent="0.35">
      <c r="A970" s="91"/>
      <c r="B970" s="92"/>
      <c r="E970" s="94"/>
    </row>
    <row r="971" spans="1:5" x14ac:dyDescent="0.35">
      <c r="A971" s="91"/>
      <c r="B971" s="92"/>
      <c r="E971" s="94"/>
    </row>
    <row r="972" spans="1:5" x14ac:dyDescent="0.35">
      <c r="A972" s="91"/>
      <c r="B972" s="92"/>
      <c r="E972" s="94"/>
    </row>
    <row r="973" spans="1:5" x14ac:dyDescent="0.35">
      <c r="A973" s="91"/>
      <c r="B973" s="92"/>
      <c r="E973" s="94"/>
    </row>
    <row r="974" spans="1:5" x14ac:dyDescent="0.35">
      <c r="A974" s="91"/>
      <c r="B974" s="92"/>
      <c r="E974" s="94"/>
    </row>
    <row r="975" spans="1:5" x14ac:dyDescent="0.35">
      <c r="A975" s="91"/>
      <c r="B975" s="92"/>
      <c r="E975" s="94"/>
    </row>
    <row r="976" spans="1:5" x14ac:dyDescent="0.35">
      <c r="A976" s="91"/>
      <c r="B976" s="92"/>
      <c r="E976" s="94"/>
    </row>
    <row r="977" spans="1:5" x14ac:dyDescent="0.35">
      <c r="A977" s="91"/>
      <c r="B977" s="92"/>
      <c r="E977" s="94"/>
    </row>
    <row r="978" spans="1:5" x14ac:dyDescent="0.35">
      <c r="A978" s="91"/>
      <c r="B978" s="92"/>
      <c r="E978" s="94"/>
    </row>
    <row r="979" spans="1:5" x14ac:dyDescent="0.35">
      <c r="A979" s="91"/>
      <c r="B979" s="92"/>
      <c r="E979" s="94"/>
    </row>
    <row r="980" spans="1:5" x14ac:dyDescent="0.35">
      <c r="A980" s="91"/>
      <c r="B980" s="92"/>
      <c r="E980" s="94"/>
    </row>
    <row r="981" spans="1:5" x14ac:dyDescent="0.35">
      <c r="A981" s="91"/>
      <c r="B981" s="92"/>
      <c r="E981" s="94"/>
    </row>
    <row r="982" spans="1:5" x14ac:dyDescent="0.35">
      <c r="A982" s="91"/>
      <c r="B982" s="92"/>
      <c r="E982" s="94"/>
    </row>
    <row r="983" spans="1:5" x14ac:dyDescent="0.35">
      <c r="A983" s="91"/>
      <c r="B983" s="92"/>
      <c r="E983" s="94"/>
    </row>
    <row r="984" spans="1:5" x14ac:dyDescent="0.35">
      <c r="A984" s="91"/>
      <c r="B984" s="92"/>
      <c r="E984" s="94"/>
    </row>
  </sheetData>
  <autoFilter ref="A22:L66" xr:uid="{00000000-0009-0000-0000-000001000000}"/>
  <mergeCells count="6">
    <mergeCell ref="K2:L2"/>
    <mergeCell ref="A2:B2"/>
    <mergeCell ref="A3:B3"/>
    <mergeCell ref="A6:C17"/>
    <mergeCell ref="A67:A71"/>
    <mergeCell ref="B19:B21"/>
  </mergeCells>
  <phoneticPr fontId="18" type="noConversion"/>
  <conditionalFormatting sqref="K33:K34 K37:K40 K44:K45 K47 K52:K56 K58:K64 K24:K26 K42 K28:K31">
    <cfRule type="cellIs" dxfId="108" priority="41" operator="greaterThan">
      <formula>0</formula>
    </cfRule>
  </conditionalFormatting>
  <conditionalFormatting sqref="K32 K35:K36 K43 K46 K48:K51 K57">
    <cfRule type="cellIs" dxfId="107" priority="40" operator="greaterThan">
      <formula>0</formula>
    </cfRule>
  </conditionalFormatting>
  <conditionalFormatting sqref="E18">
    <cfRule type="containsText" dxfId="106" priority="22" operator="containsText" text="FAIL">
      <formula>NOT(ISERROR(SEARCH("FAIL",E18)))</formula>
    </cfRule>
    <cfRule type="containsText" dxfId="105" priority="23" operator="containsText" text="PASS">
      <formula>NOT(ISERROR(SEARCH("PASS",E18)))</formula>
    </cfRule>
    <cfRule type="containsText" dxfId="104" priority="33" operator="containsText" text="DISCIPLINARY ACTION">
      <formula>NOT(ISERROR(SEARCH("DISCIPLINARY ACTION",E18)))</formula>
    </cfRule>
    <cfRule type="containsText" dxfId="103" priority="35" operator="containsText" text="Fail">
      <formula>NOT(ISERROR(SEARCH("Fail",E18)))</formula>
    </cfRule>
    <cfRule type="containsText" dxfId="102" priority="36" operator="containsText" text="Pass">
      <formula>NOT(ISERROR(SEARCH("Pass",E18)))</formula>
    </cfRule>
  </conditionalFormatting>
  <conditionalFormatting sqref="E17">
    <cfRule type="containsText" dxfId="101" priority="26" operator="containsText" text="CORRECT">
      <formula>NOT(ISERROR(SEARCH("CORRECT",E17)))</formula>
    </cfRule>
    <cfRule type="containsText" dxfId="100" priority="27" operator="containsText" text="OK TO SUBMIT">
      <formula>NOT(ISERROR(SEARCH("OK TO SUBMIT",E17)))</formula>
    </cfRule>
    <cfRule type="containsText" dxfId="99" priority="29" operator="containsText" text="DISCIPLINARY ACTION">
      <formula>NOT(ISERROR(SEARCH("DISCIPLINARY ACTION",E17)))</formula>
    </cfRule>
    <cfRule type="containsText" dxfId="98" priority="30" operator="containsText" text="CORRECT">
      <formula>NOT(ISERROR(SEARCH("CORRECT",E17)))</formula>
    </cfRule>
    <cfRule type="containsText" dxfId="97" priority="31" operator="containsText" text="Fail">
      <formula>NOT(ISERROR(SEARCH("Fail",E17)))</formula>
    </cfRule>
    <cfRule type="containsText" dxfId="96" priority="32" operator="containsText" text="Pass">
      <formula>NOT(ISERROR(SEARCH("Pass",E17)))</formula>
    </cfRule>
    <cfRule type="containsText" dxfId="95" priority="34" operator="containsText" text="CORRECT">
      <formula>NOT(ISERROR(SEARCH("CORRECT",E17)))</formula>
    </cfRule>
  </conditionalFormatting>
  <conditionalFormatting sqref="E42 E24:E40 E44:E71">
    <cfRule type="containsText" dxfId="94" priority="24" operator="containsText" text="3">
      <formula>NOT(ISERROR(SEARCH("3",E24)))</formula>
    </cfRule>
    <cfRule type="containsText" dxfId="93" priority="25" operator="containsText" text="Unsatisfactory">
      <formula>NOT(ISERROR(SEARCH("Unsatisfactory",E24)))</formula>
    </cfRule>
    <cfRule type="containsBlanks" dxfId="92" priority="43" stopIfTrue="1">
      <formula>LEN(TRIM(E24))=0</formula>
    </cfRule>
  </conditionalFormatting>
  <conditionalFormatting sqref="E43">
    <cfRule type="containsText" dxfId="91" priority="13" operator="containsText" text="3">
      <formula>NOT(ISERROR(SEARCH("3",E43)))</formula>
    </cfRule>
    <cfRule type="containsText" dxfId="90" priority="14" operator="containsText" text="Unsatisfactory">
      <formula>NOT(ISERROR(SEARCH("Unsatisfactory",E43)))</formula>
    </cfRule>
    <cfRule type="containsBlanks" dxfId="89" priority="15" stopIfTrue="1">
      <formula>LEN(TRIM(E43))=0</formula>
    </cfRule>
  </conditionalFormatting>
  <conditionalFormatting sqref="E41">
    <cfRule type="containsText" dxfId="88" priority="10" operator="containsText" text="3">
      <formula>NOT(ISERROR(SEARCH("3",E41)))</formula>
    </cfRule>
    <cfRule type="containsText" dxfId="87" priority="11" operator="containsText" text="Unsatisfactory">
      <formula>NOT(ISERROR(SEARCH("Unsatisfactory",E41)))</formula>
    </cfRule>
    <cfRule type="containsBlanks" dxfId="86" priority="12" stopIfTrue="1">
      <formula>LEN(TRIM(E41))=0</formula>
    </cfRule>
  </conditionalFormatting>
  <conditionalFormatting sqref="K41">
    <cfRule type="cellIs" dxfId="85" priority="9" operator="greaterThan">
      <formula>0</formula>
    </cfRule>
  </conditionalFormatting>
  <conditionalFormatting sqref="K27">
    <cfRule type="cellIs" dxfId="84" priority="7" operator="greaterThan">
      <formula>0</formula>
    </cfRule>
  </conditionalFormatting>
  <conditionalFormatting sqref="K67:K71">
    <cfRule type="cellIs" dxfId="83" priority="4" operator="greaterThan">
      <formula>0</formula>
    </cfRule>
  </conditionalFormatting>
  <conditionalFormatting sqref="B18">
    <cfRule type="containsText" dxfId="82" priority="1" operator="containsText" text="Unsatisfactory">
      <formula>NOT(ISERROR(SEARCH("Unsatisfactory",B18)))</formula>
    </cfRule>
    <cfRule type="containsText" dxfId="81" priority="2" operator="containsText" text="3">
      <formula>NOT(ISERROR(SEARCH("3",B18)))</formula>
    </cfRule>
    <cfRule type="containsBlanks" dxfId="80" priority="3" stopIfTrue="1">
      <formula>LEN(TRIM(B18))=0</formula>
    </cfRule>
  </conditionalFormatting>
  <hyperlinks>
    <hyperlink ref="B26" r:id="rId1" display="Address is correct. Go to:   https://m.usps.com/m/ZipLookupAction?search=address" xr:uid="{DC9E6965-15DF-4F58-B793-62CEECA1A9B2}"/>
  </hyperlinks>
  <pageMargins left="0.7" right="0.7" top="0.75" bottom="0.75" header="0.3" footer="0.3"/>
  <pageSetup scale="78" orientation="landscape" horizontalDpi="4294967293" verticalDpi="300" r:id="rId2"/>
  <rowBreaks count="1" manualBreakCount="1">
    <brk id="34" max="10" man="1"/>
  </rowBreaks>
  <colBreaks count="1" manualBreakCount="1">
    <brk id="4" max="67" man="1"/>
  </colBreaks>
  <drawing r:id="rId3"/>
  <extLst>
    <ext xmlns:x14="http://schemas.microsoft.com/office/spreadsheetml/2009/9/main" uri="{CCE6A557-97BC-4b89-ADB6-D9C93CAAB3DF}">
      <x14:dataValidations xmlns:xm="http://schemas.microsoft.com/office/excel/2006/main" count="7">
        <x14:dataValidation type="list" allowBlank="1" showInputMessage="1" showErrorMessage="1" xr:uid="{7C21E25C-C8DC-4C8B-9A10-666E5EB208EA}">
          <x14:formula1>
            <xm:f>Reference!$E$2:$E$4</xm:f>
          </x14:formula1>
          <xm:sqref>L8</xm:sqref>
        </x14:dataValidation>
        <x14:dataValidation type="list" allowBlank="1" showInputMessage="1" showErrorMessage="1" xr:uid="{AFCA4EE1-CE0C-4642-A444-25437ED89171}">
          <x14:formula1>
            <xm:f>Reference!$A$10:$A$13</xm:f>
          </x14:formula1>
          <xm:sqref>E47 E52:E56 E33:E34 E58:E64 E42 E44:E45 E37:E40 E24:E31 E67:E71</xm:sqref>
        </x14:dataValidation>
        <x14:dataValidation type="list" allowBlank="1" showInputMessage="1" showErrorMessage="1" xr:uid="{57EEFFF1-FBBC-4CB3-AD2B-626AA1E341B4}">
          <x14:formula1>
            <xm:f>Reference!$G$2:$G$4</xm:f>
          </x14:formula1>
          <xm:sqref>L9</xm:sqref>
        </x14:dataValidation>
        <x14:dataValidation type="list" allowBlank="1" showErrorMessage="1" error="Must enter a value of 1, 2 or 3" xr:uid="{0E3CB468-A254-4650-8CD8-C41DD229D904}">
          <x14:formula1>
            <xm:f>Reference!$A$2:$A$6</xm:f>
          </x14:formula1>
          <xm:sqref>E32</xm:sqref>
        </x14:dataValidation>
        <x14:dataValidation type="list" allowBlank="1" showInputMessage="1" showErrorMessage="1" xr:uid="{83E7FE62-D38B-B349-B8EF-60D565A16C3B}">
          <x14:formula1>
            <xm:f>Reference!$A$16:$A$18</xm:f>
          </x14:formula1>
          <xm:sqref>E66</xm:sqref>
        </x14:dataValidation>
        <x14:dataValidation type="list" allowBlank="1" showErrorMessage="1" error="Must enter a value of 1, 2 or 3" xr:uid="{67F9C429-C68D-4915-99D2-D20777D33C3C}">
          <x14:formula1>
            <xm:f>Reference!$A$2:$A$7</xm:f>
          </x14:formula1>
          <xm:sqref>E57 E48:E51 E46 E35:E36 E43 E41</xm:sqref>
        </x14:dataValidation>
        <x14:dataValidation type="list" allowBlank="1" showInputMessage="1" showErrorMessage="1" xr:uid="{6C3D2A10-078B-5F43-93F7-E8D839941D91}">
          <x14:formula1>
            <xm:f>Reference!$I$24:$I$25</xm:f>
          </x14:formula1>
          <xm:sqref>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988"/>
  <sheetViews>
    <sheetView zoomScale="60" zoomScaleNormal="60" workbookViewId="0">
      <selection activeCell="B18" sqref="B18"/>
    </sheetView>
  </sheetViews>
  <sheetFormatPr defaultColWidth="14.453125" defaultRowHeight="15.5" outlineLevelRow="1" outlineLevelCol="1" x14ac:dyDescent="0.35"/>
  <cols>
    <col min="1" max="1" width="15.1796875" style="1" customWidth="1"/>
    <col min="2" max="2" width="75.81640625" style="9" customWidth="1"/>
    <col min="3" max="3" width="84.453125" style="1" hidden="1" customWidth="1" outlineLevel="1"/>
    <col min="4" max="4" width="30.453125" style="8" hidden="1" customWidth="1" outlineLevel="1"/>
    <col min="5" max="5" width="24.453125" style="1" customWidth="1" collapsed="1"/>
    <col min="6" max="6" width="20.453125" style="9" hidden="1" customWidth="1" outlineLevel="1"/>
    <col min="7" max="10" width="20.453125" style="1" hidden="1" customWidth="1" outlineLevel="1"/>
    <col min="11" max="11" width="30.1796875" style="1" customWidth="1" collapsed="1"/>
    <col min="12" max="12" width="39.453125" style="1" bestFit="1" customWidth="1"/>
    <col min="13" max="13" width="38.453125" style="1" bestFit="1" customWidth="1"/>
    <col min="14" max="16384" width="14.453125" style="1"/>
  </cols>
  <sheetData>
    <row r="1" spans="1:57" ht="116.25" customHeight="1" x14ac:dyDescent="0.25">
      <c r="A1" s="534"/>
      <c r="B1" s="535"/>
      <c r="C1" s="535"/>
      <c r="D1" s="535"/>
      <c r="E1" s="535"/>
      <c r="F1" s="536"/>
      <c r="G1" s="534"/>
      <c r="H1" s="535"/>
      <c r="I1" s="535"/>
      <c r="J1" s="534"/>
      <c r="K1" s="535"/>
      <c r="L1" s="535"/>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row>
    <row r="2" spans="1:57" s="8" customFormat="1" ht="30" customHeight="1" x14ac:dyDescent="0.35">
      <c r="A2" s="537" t="s">
        <v>175</v>
      </c>
      <c r="B2" s="515"/>
      <c r="C2" s="515"/>
      <c r="D2" s="515"/>
      <c r="E2" s="515"/>
      <c r="F2" s="538"/>
      <c r="G2" s="534"/>
      <c r="H2" s="535"/>
      <c r="I2" s="535"/>
      <c r="J2" s="87"/>
      <c r="K2" s="519" t="s">
        <v>11</v>
      </c>
      <c r="L2" s="520"/>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row>
    <row r="3" spans="1:57" s="8" customFormat="1" ht="21.75" customHeight="1" x14ac:dyDescent="0.35">
      <c r="A3" s="523" t="s">
        <v>473</v>
      </c>
      <c r="B3" s="524"/>
      <c r="C3" s="61"/>
      <c r="D3" s="61"/>
      <c r="E3" s="61"/>
      <c r="F3" s="61"/>
      <c r="G3" s="61"/>
      <c r="H3" s="61"/>
      <c r="I3" s="61"/>
      <c r="J3" s="61"/>
      <c r="K3" s="34" t="s">
        <v>12</v>
      </c>
      <c r="L3" s="22"/>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row>
    <row r="4" spans="1:57" s="8" customFormat="1" ht="21.75" customHeight="1" x14ac:dyDescent="0.35">
      <c r="A4" s="98" t="s">
        <v>13</v>
      </c>
      <c r="B4" s="62"/>
      <c r="C4" s="61"/>
      <c r="D4" s="61"/>
      <c r="E4" s="61"/>
      <c r="F4" s="61"/>
      <c r="G4" s="61"/>
      <c r="H4" s="61"/>
      <c r="I4" s="61"/>
      <c r="J4" s="61"/>
      <c r="K4" s="32" t="s">
        <v>14</v>
      </c>
      <c r="L4" s="13" t="s">
        <v>449</v>
      </c>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row>
    <row r="5" spans="1:57" s="8" customFormat="1" ht="21" customHeight="1" thickBot="1" x14ac:dyDescent="0.4">
      <c r="A5" s="66" t="s">
        <v>15</v>
      </c>
      <c r="B5" s="66"/>
      <c r="C5" s="66"/>
      <c r="D5" s="61"/>
      <c r="E5" s="61"/>
      <c r="F5" s="61"/>
      <c r="G5" s="61"/>
      <c r="H5" s="61"/>
      <c r="I5" s="61"/>
      <c r="J5" s="61"/>
      <c r="K5" s="32" t="s">
        <v>16</v>
      </c>
      <c r="L5" s="13"/>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row>
    <row r="6" spans="1:57" s="8" customFormat="1" ht="19.5" customHeight="1" x14ac:dyDescent="0.35">
      <c r="A6" s="506" t="s">
        <v>17</v>
      </c>
      <c r="B6" s="507"/>
      <c r="C6" s="508"/>
      <c r="D6" s="69"/>
      <c r="E6" s="61"/>
      <c r="F6" s="61"/>
      <c r="G6" s="61"/>
      <c r="H6" s="61"/>
      <c r="I6" s="61"/>
      <c r="J6" s="61"/>
      <c r="K6" s="32" t="s">
        <v>18</v>
      </c>
      <c r="L6" s="13"/>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row>
    <row r="7" spans="1:57" s="8" customFormat="1" ht="19.5" customHeight="1" x14ac:dyDescent="0.35">
      <c r="A7" s="509"/>
      <c r="B7" s="510"/>
      <c r="C7" s="511"/>
      <c r="D7" s="69"/>
      <c r="E7" s="61"/>
      <c r="F7" s="61"/>
      <c r="G7" s="61"/>
      <c r="H7" s="61"/>
      <c r="I7" s="61"/>
      <c r="J7" s="61"/>
      <c r="K7" s="32" t="s">
        <v>19</v>
      </c>
      <c r="L7" s="13"/>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row>
    <row r="8" spans="1:57" s="8" customFormat="1" ht="19.5" customHeight="1" x14ac:dyDescent="0.35">
      <c r="A8" s="509"/>
      <c r="B8" s="510"/>
      <c r="C8" s="511"/>
      <c r="D8" s="69"/>
      <c r="E8" s="61"/>
      <c r="F8" s="61"/>
      <c r="G8" s="61"/>
      <c r="H8" s="61"/>
      <c r="I8" s="61"/>
      <c r="J8" s="61"/>
      <c r="K8" s="32" t="s">
        <v>20</v>
      </c>
      <c r="L8" s="13"/>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row>
    <row r="9" spans="1:57" s="8" customFormat="1" ht="19.5" customHeight="1" x14ac:dyDescent="0.35">
      <c r="A9" s="509"/>
      <c r="B9" s="510"/>
      <c r="C9" s="511"/>
      <c r="D9" s="69"/>
      <c r="E9" s="61"/>
      <c r="F9" s="61"/>
      <c r="G9" s="61"/>
      <c r="H9" s="61"/>
      <c r="I9" s="61"/>
      <c r="J9" s="61"/>
      <c r="K9" s="33" t="s">
        <v>21</v>
      </c>
      <c r="L9" s="13"/>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row>
    <row r="10" spans="1:57" s="8" customFormat="1" ht="19.5" customHeight="1" x14ac:dyDescent="0.35">
      <c r="A10" s="509"/>
      <c r="B10" s="510"/>
      <c r="C10" s="511"/>
      <c r="D10" s="69"/>
      <c r="E10" s="61"/>
      <c r="F10" s="61"/>
      <c r="G10" s="61"/>
      <c r="H10" s="61"/>
      <c r="I10" s="61"/>
      <c r="J10" s="61"/>
      <c r="K10" s="32" t="s">
        <v>22</v>
      </c>
      <c r="L10" s="13"/>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row>
    <row r="11" spans="1:57" s="8" customFormat="1" ht="19.5" customHeight="1" x14ac:dyDescent="0.35">
      <c r="A11" s="509"/>
      <c r="B11" s="510"/>
      <c r="C11" s="511"/>
      <c r="D11" s="69"/>
      <c r="E11" s="61"/>
      <c r="F11" s="61"/>
      <c r="G11" s="61"/>
      <c r="H11" s="61"/>
      <c r="I11" s="61"/>
      <c r="J11" s="61"/>
      <c r="K11" s="32" t="s">
        <v>23</v>
      </c>
      <c r="L11" s="13"/>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row>
    <row r="12" spans="1:57" s="8" customFormat="1" ht="19.5" customHeight="1" x14ac:dyDescent="0.35">
      <c r="A12" s="509"/>
      <c r="B12" s="510"/>
      <c r="C12" s="511"/>
      <c r="D12" s="69"/>
      <c r="E12" s="61"/>
      <c r="F12" s="61"/>
      <c r="G12" s="61"/>
      <c r="H12" s="61"/>
      <c r="I12" s="61"/>
      <c r="J12" s="61"/>
      <c r="K12" s="32" t="s">
        <v>24</v>
      </c>
      <c r="L12" s="13"/>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row>
    <row r="13" spans="1:57" s="8" customFormat="1" ht="19.5" customHeight="1" x14ac:dyDescent="0.35">
      <c r="A13" s="509"/>
      <c r="B13" s="510"/>
      <c r="C13" s="511"/>
      <c r="D13" s="69"/>
      <c r="E13" s="61"/>
      <c r="F13" s="61"/>
      <c r="G13" s="61"/>
      <c r="H13" s="61"/>
      <c r="I13" s="61"/>
      <c r="J13" s="61"/>
      <c r="K13" s="32" t="s">
        <v>25</v>
      </c>
      <c r="L13" s="37"/>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row>
    <row r="14" spans="1:57" s="8" customFormat="1" ht="19.5" customHeight="1" x14ac:dyDescent="0.35">
      <c r="A14" s="509"/>
      <c r="B14" s="510"/>
      <c r="C14" s="511"/>
      <c r="D14" s="69"/>
      <c r="E14" s="61"/>
      <c r="F14" s="61"/>
      <c r="G14" s="61"/>
      <c r="H14" s="61"/>
      <c r="I14" s="61"/>
      <c r="J14" s="61"/>
      <c r="K14" s="34" t="s">
        <v>26</v>
      </c>
      <c r="L14" s="13"/>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row>
    <row r="15" spans="1:57" s="8" customFormat="1" ht="19.5" customHeight="1" x14ac:dyDescent="0.35">
      <c r="A15" s="509"/>
      <c r="B15" s="510"/>
      <c r="C15" s="511"/>
      <c r="D15" s="69"/>
      <c r="E15" s="61"/>
      <c r="F15" s="61"/>
      <c r="G15" s="61"/>
      <c r="H15" s="61"/>
      <c r="I15" s="61"/>
      <c r="J15" s="61"/>
      <c r="K15" s="34" t="s">
        <v>27</v>
      </c>
      <c r="L15" s="13"/>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row>
    <row r="16" spans="1:57" s="8" customFormat="1" ht="19.5" customHeight="1" x14ac:dyDescent="0.35">
      <c r="A16" s="509"/>
      <c r="B16" s="510"/>
      <c r="C16" s="511"/>
      <c r="D16" s="69"/>
      <c r="E16" s="61"/>
      <c r="F16" s="61"/>
      <c r="G16" s="61"/>
      <c r="H16" s="61"/>
      <c r="I16" s="61"/>
      <c r="J16" s="61"/>
      <c r="K16" s="34" t="s">
        <v>28</v>
      </c>
      <c r="L16" s="13"/>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row>
    <row r="17" spans="1:57" s="8" customFormat="1" ht="19.5" customHeight="1" thickBot="1" x14ac:dyDescent="0.4">
      <c r="A17" s="512"/>
      <c r="B17" s="513"/>
      <c r="C17" s="514"/>
      <c r="D17" s="342" t="s">
        <v>442</v>
      </c>
      <c r="E17" s="191" t="str" cm="1">
        <f t="array" ref="E17">IF((OR(E24="Unsatisfactory",E26="Unsatisfactory",E27="Unsatisfactory",E28="Unsatisfactory",E30="Unsatisfactory",E31="Unsatisfactory",E18="FAIL: DISCIPLINARY ACTION",E18="FAIL", E24:E65=3,E18="")),"CORRECT AND RESUBMIT","OK TO SUBMIT")</f>
        <v>OK TO SUBMIT</v>
      </c>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row>
    <row r="18" spans="1:57" ht="79" customHeight="1" x14ac:dyDescent="0.25">
      <c r="A18" s="467" t="s">
        <v>557</v>
      </c>
      <c r="B18" s="468" t="s">
        <v>351</v>
      </c>
      <c r="C18" s="157"/>
      <c r="D18" s="342" t="s">
        <v>443</v>
      </c>
      <c r="E18" s="207" t="str">
        <f>IF(E65="Unsatisfactory","FAIL: DISCIPLINARY ACTION",IF((OR(K22&gt;K20)),"FAIL","PASS"))</f>
        <v>PASS</v>
      </c>
      <c r="F18" s="158"/>
      <c r="G18" s="158"/>
      <c r="H18" s="158"/>
      <c r="I18" s="158"/>
      <c r="J18" s="158"/>
      <c r="K18" s="208">
        <f>K20</f>
        <v>197</v>
      </c>
      <c r="L18" s="209" t="s">
        <v>29</v>
      </c>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row>
    <row r="19" spans="1:57" ht="50.25" hidden="1" customHeight="1" outlineLevel="1" x14ac:dyDescent="0.35">
      <c r="A19" s="229"/>
      <c r="B19" s="516" t="s">
        <v>558</v>
      </c>
      <c r="C19" s="158"/>
      <c r="D19" s="158"/>
      <c r="E19" s="195" t="s">
        <v>30</v>
      </c>
      <c r="F19" s="158"/>
      <c r="G19" s="158"/>
      <c r="H19" s="158"/>
      <c r="I19" s="158"/>
      <c r="J19" s="158"/>
      <c r="K19" s="196">
        <v>0.25</v>
      </c>
      <c r="L19" s="198"/>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row>
    <row r="20" spans="1:57" ht="50.25" hidden="1" customHeight="1" outlineLevel="1" x14ac:dyDescent="0.35">
      <c r="A20" s="229"/>
      <c r="B20" s="517"/>
      <c r="C20" s="158"/>
      <c r="D20" s="158"/>
      <c r="E20" s="195" t="s">
        <v>31</v>
      </c>
      <c r="F20" s="158"/>
      <c r="G20" s="158"/>
      <c r="H20" s="158"/>
      <c r="I20" s="158"/>
      <c r="J20" s="158"/>
      <c r="K20" s="197">
        <f>K19*K21</f>
        <v>197</v>
      </c>
      <c r="L20" s="198"/>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row>
    <row r="21" spans="1:57" ht="50.25" customHeight="1" collapsed="1" thickBot="1" x14ac:dyDescent="0.4">
      <c r="A21" s="239"/>
      <c r="B21" s="518"/>
      <c r="C21" s="158"/>
      <c r="D21" s="158"/>
      <c r="E21" s="210" t="s">
        <v>32</v>
      </c>
      <c r="F21" s="158"/>
      <c r="G21" s="158"/>
      <c r="H21" s="158"/>
      <c r="I21" s="158"/>
      <c r="J21" s="158"/>
      <c r="K21" s="199">
        <f>IF(B18="YES",(SUM(J24:J63,J66:J68)),SUM(J24:J63))</f>
        <v>788</v>
      </c>
      <c r="L21" s="21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row>
    <row r="22" spans="1:57" s="17" customFormat="1" ht="109" thickBot="1" x14ac:dyDescent="0.3">
      <c r="A22" s="139" t="s">
        <v>402</v>
      </c>
      <c r="B22" s="139" t="s">
        <v>448</v>
      </c>
      <c r="C22" s="139" t="s">
        <v>33</v>
      </c>
      <c r="D22" s="139" t="s">
        <v>176</v>
      </c>
      <c r="E22" s="139" t="s">
        <v>35</v>
      </c>
      <c r="F22" s="139" t="s">
        <v>36</v>
      </c>
      <c r="G22" s="139" t="s">
        <v>37</v>
      </c>
      <c r="H22" s="139" t="s">
        <v>38</v>
      </c>
      <c r="I22" s="167" t="s">
        <v>39</v>
      </c>
      <c r="J22" s="167" t="s">
        <v>40</v>
      </c>
      <c r="K22" s="340">
        <f>IF(B18="YES",SUM(K24:K68),SUM(K24:K65))</f>
        <v>0</v>
      </c>
      <c r="L22" s="168" t="s">
        <v>41</v>
      </c>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row>
    <row r="23" spans="1:57" s="29" customFormat="1" ht="153" hidden="1" customHeight="1" outlineLevel="1" x14ac:dyDescent="0.25">
      <c r="A23" s="192"/>
      <c r="B23" s="142"/>
      <c r="C23" s="58"/>
      <c r="D23" s="58"/>
      <c r="E23" s="201"/>
      <c r="F23" s="172" t="s">
        <v>405</v>
      </c>
      <c r="G23" s="172" t="s">
        <v>406</v>
      </c>
      <c r="H23" s="171" t="s">
        <v>407</v>
      </c>
      <c r="I23" s="201"/>
      <c r="J23" s="201"/>
      <c r="K23" s="201" t="s">
        <v>42</v>
      </c>
      <c r="L23" s="20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row>
    <row r="24" spans="1:57" ht="21" customHeight="1" collapsed="1" x14ac:dyDescent="0.35">
      <c r="A24" s="218" t="s">
        <v>43</v>
      </c>
      <c r="B24" s="148" t="s">
        <v>177</v>
      </c>
      <c r="C24" s="145" t="s">
        <v>45</v>
      </c>
      <c r="D24" s="145" t="s">
        <v>420</v>
      </c>
      <c r="E24" s="175"/>
      <c r="F24" s="176">
        <v>2</v>
      </c>
      <c r="G24" s="176">
        <v>2</v>
      </c>
      <c r="H24" s="176">
        <f>IF(E24="n/a",0,(2*G24+F24))</f>
        <v>6</v>
      </c>
      <c r="I24" s="176">
        <v>1</v>
      </c>
      <c r="J24" s="178">
        <f>IF(I24="S",H24,H24*I24)</f>
        <v>6</v>
      </c>
      <c r="K24" s="176" t="str">
        <f>IF(E24="","",IF(E24="N/A","",IF(E24="Satisfactory","",IF(E24="Unsatisfactory",H24*I24,""))))</f>
        <v/>
      </c>
      <c r="L24" s="179"/>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row>
    <row r="25" spans="1:57" ht="21" customHeight="1" x14ac:dyDescent="0.35">
      <c r="A25" s="218">
        <v>2</v>
      </c>
      <c r="B25" s="148" t="s">
        <v>47</v>
      </c>
      <c r="C25" s="145" t="s">
        <v>434</v>
      </c>
      <c r="D25" s="145" t="s">
        <v>48</v>
      </c>
      <c r="E25" s="175"/>
      <c r="F25" s="176">
        <v>4</v>
      </c>
      <c r="G25" s="176">
        <v>4</v>
      </c>
      <c r="H25" s="176">
        <f>IF(E25="n/a",0,(2*G25+F25))</f>
        <v>12</v>
      </c>
      <c r="I25" s="176">
        <v>2</v>
      </c>
      <c r="J25" s="178">
        <f>IF(I25="S",H25,H25*I25)</f>
        <v>24</v>
      </c>
      <c r="K25" s="176" t="str">
        <f>IF(E25="","",IF(E25="N/A","",IF(E25="Satisfactory","",IF(E25="Unsatisfactory",H25*I25,""))))</f>
        <v/>
      </c>
      <c r="L25" s="179"/>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row>
    <row r="26" spans="1:57" ht="21" customHeight="1" x14ac:dyDescent="0.35">
      <c r="A26" s="218" t="s">
        <v>178</v>
      </c>
      <c r="B26" s="148" t="s">
        <v>179</v>
      </c>
      <c r="C26" s="145" t="s">
        <v>180</v>
      </c>
      <c r="D26" s="453" t="s">
        <v>181</v>
      </c>
      <c r="E26" s="175"/>
      <c r="F26" s="176">
        <v>4</v>
      </c>
      <c r="G26" s="176">
        <v>1</v>
      </c>
      <c r="H26" s="176">
        <f t="shared" ref="H26:H63" si="0">IF(E26="n/a",0,(2*G26+F26))</f>
        <v>6</v>
      </c>
      <c r="I26" s="176">
        <v>1</v>
      </c>
      <c r="J26" s="178">
        <f t="shared" ref="J26:J63" si="1">IF(I26="S",H26,H26*I26)</f>
        <v>6</v>
      </c>
      <c r="K26" s="176" t="str">
        <f t="shared" ref="K26:K63" si="2">IF(E26="","",IF(E26="N/A","",IF(E26="Satisfactory","",IF(E26="Unsatisfactory",H26*I26,""))))</f>
        <v/>
      </c>
      <c r="L26" s="179"/>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row>
    <row r="27" spans="1:57" ht="21" customHeight="1" x14ac:dyDescent="0.35">
      <c r="A27" s="218" t="s">
        <v>50</v>
      </c>
      <c r="B27" s="148" t="s">
        <v>182</v>
      </c>
      <c r="C27" s="145" t="s">
        <v>71</v>
      </c>
      <c r="D27" s="453" t="s">
        <v>181</v>
      </c>
      <c r="E27" s="175"/>
      <c r="F27" s="176">
        <v>4</v>
      </c>
      <c r="G27" s="176">
        <v>4</v>
      </c>
      <c r="H27" s="176">
        <f t="shared" si="0"/>
        <v>12</v>
      </c>
      <c r="I27" s="176">
        <v>3</v>
      </c>
      <c r="J27" s="178">
        <f t="shared" si="1"/>
        <v>36</v>
      </c>
      <c r="K27" s="176" t="str">
        <f t="shared" si="2"/>
        <v/>
      </c>
      <c r="L27" s="179"/>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row>
    <row r="28" spans="1:57" ht="21" customHeight="1" x14ac:dyDescent="0.35">
      <c r="A28" s="218" t="s">
        <v>53</v>
      </c>
      <c r="B28" s="148" t="s">
        <v>403</v>
      </c>
      <c r="C28" s="145" t="s">
        <v>51</v>
      </c>
      <c r="D28" s="453" t="s">
        <v>181</v>
      </c>
      <c r="E28" s="175"/>
      <c r="F28" s="176">
        <v>4</v>
      </c>
      <c r="G28" s="176">
        <v>2</v>
      </c>
      <c r="H28" s="176">
        <f t="shared" si="0"/>
        <v>8</v>
      </c>
      <c r="I28" s="176">
        <v>1</v>
      </c>
      <c r="J28" s="178">
        <f t="shared" si="1"/>
        <v>8</v>
      </c>
      <c r="K28" s="176" t="str">
        <f t="shared" si="2"/>
        <v/>
      </c>
      <c r="L28" s="179"/>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row>
    <row r="29" spans="1:57" s="108" customFormat="1" ht="19.5" customHeight="1" x14ac:dyDescent="0.35">
      <c r="A29" s="143">
        <v>6</v>
      </c>
      <c r="B29" s="241" t="s">
        <v>493</v>
      </c>
      <c r="C29" s="450" t="s">
        <v>496</v>
      </c>
      <c r="D29" s="452" t="s">
        <v>48</v>
      </c>
      <c r="E29" s="349"/>
      <c r="F29" s="244">
        <v>4</v>
      </c>
      <c r="G29" s="244">
        <v>2</v>
      </c>
      <c r="H29" s="245">
        <f t="shared" si="0"/>
        <v>8</v>
      </c>
      <c r="I29" s="246">
        <v>1</v>
      </c>
      <c r="J29" s="244">
        <f>H29*I29</f>
        <v>8</v>
      </c>
      <c r="K29" s="245" t="str">
        <f>IF(E29="","",IF(E29="N/A","",IF(E29="Satisfactory","",IF(E29="Unsatisfactory",H29*I29,""))))</f>
        <v/>
      </c>
      <c r="L29" s="246"/>
    </row>
    <row r="30" spans="1:57" ht="21" customHeight="1" x14ac:dyDescent="0.35">
      <c r="A30" s="218" t="s">
        <v>58</v>
      </c>
      <c r="B30" s="144" t="s">
        <v>59</v>
      </c>
      <c r="C30" s="145" t="s">
        <v>60</v>
      </c>
      <c r="D30" s="453" t="s">
        <v>183</v>
      </c>
      <c r="E30" s="175"/>
      <c r="F30" s="176">
        <v>4</v>
      </c>
      <c r="G30" s="176">
        <v>3</v>
      </c>
      <c r="H30" s="176">
        <f t="shared" si="0"/>
        <v>10</v>
      </c>
      <c r="I30" s="176">
        <v>2</v>
      </c>
      <c r="J30" s="178">
        <f t="shared" si="1"/>
        <v>20</v>
      </c>
      <c r="K30" s="176" t="str">
        <f t="shared" si="2"/>
        <v/>
      </c>
      <c r="L30" s="179"/>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row>
    <row r="31" spans="1:57" ht="21" customHeight="1" x14ac:dyDescent="0.35">
      <c r="A31" s="218" t="s">
        <v>494</v>
      </c>
      <c r="B31" s="148" t="s">
        <v>72</v>
      </c>
      <c r="C31" s="145" t="s">
        <v>73</v>
      </c>
      <c r="D31" s="453" t="s">
        <v>184</v>
      </c>
      <c r="E31" s="175"/>
      <c r="F31" s="204">
        <v>4</v>
      </c>
      <c r="G31" s="176">
        <v>3</v>
      </c>
      <c r="H31" s="176">
        <f t="shared" si="0"/>
        <v>10</v>
      </c>
      <c r="I31" s="176">
        <v>2</v>
      </c>
      <c r="J31" s="178">
        <f t="shared" si="1"/>
        <v>20</v>
      </c>
      <c r="K31" s="176" t="str">
        <f t="shared" si="2"/>
        <v/>
      </c>
      <c r="L31" s="179"/>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row>
    <row r="32" spans="1:57" ht="21" customHeight="1" x14ac:dyDescent="0.35">
      <c r="A32" s="218">
        <v>9</v>
      </c>
      <c r="B32" s="149" t="s">
        <v>64</v>
      </c>
      <c r="C32" s="145" t="s">
        <v>65</v>
      </c>
      <c r="D32" s="453" t="s">
        <v>184</v>
      </c>
      <c r="E32" s="214"/>
      <c r="F32" s="176">
        <v>4</v>
      </c>
      <c r="G32" s="176">
        <v>3</v>
      </c>
      <c r="H32" s="176">
        <f t="shared" si="0"/>
        <v>10</v>
      </c>
      <c r="I32" s="176">
        <v>3</v>
      </c>
      <c r="J32" s="178">
        <f t="shared" si="1"/>
        <v>30</v>
      </c>
      <c r="K32" s="178" t="str">
        <f>IF(E32="","",IF(E32="N/A","",IF(E32="Satisfactory","",H32*E32)))</f>
        <v/>
      </c>
      <c r="L32" s="179"/>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row>
    <row r="33" spans="1:57" ht="21" customHeight="1" x14ac:dyDescent="0.35">
      <c r="A33" s="219">
        <v>10</v>
      </c>
      <c r="B33" s="149" t="s">
        <v>67</v>
      </c>
      <c r="C33" s="145" t="s">
        <v>185</v>
      </c>
      <c r="D33" s="453" t="s">
        <v>171</v>
      </c>
      <c r="E33" s="175"/>
      <c r="F33" s="176">
        <v>4</v>
      </c>
      <c r="G33" s="176">
        <v>3</v>
      </c>
      <c r="H33" s="176">
        <f t="shared" si="0"/>
        <v>10</v>
      </c>
      <c r="I33" s="176">
        <v>3</v>
      </c>
      <c r="J33" s="178">
        <f t="shared" si="1"/>
        <v>30</v>
      </c>
      <c r="K33" s="178" t="str">
        <f>IF(E33="","",IF(E33="N/A","",IF(E33="Satisfactory","",H33*E33)))</f>
        <v/>
      </c>
      <c r="L33" s="179"/>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row>
    <row r="34" spans="1:57" ht="21" customHeight="1" x14ac:dyDescent="0.35">
      <c r="A34" s="219">
        <v>11</v>
      </c>
      <c r="B34" s="144" t="s">
        <v>74</v>
      </c>
      <c r="C34" s="145" t="s">
        <v>75</v>
      </c>
      <c r="D34" s="453" t="s">
        <v>80</v>
      </c>
      <c r="E34" s="175"/>
      <c r="F34" s="176">
        <v>4</v>
      </c>
      <c r="G34" s="176">
        <v>3</v>
      </c>
      <c r="H34" s="176">
        <f t="shared" si="0"/>
        <v>10</v>
      </c>
      <c r="I34" s="176">
        <v>2</v>
      </c>
      <c r="J34" s="178">
        <f t="shared" si="1"/>
        <v>20</v>
      </c>
      <c r="K34" s="176" t="str">
        <f t="shared" si="2"/>
        <v/>
      </c>
      <c r="L34" s="179"/>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row>
    <row r="35" spans="1:57" ht="21" customHeight="1" x14ac:dyDescent="0.35">
      <c r="A35" s="219">
        <v>12</v>
      </c>
      <c r="B35" s="144" t="s">
        <v>78</v>
      </c>
      <c r="C35" s="145" t="s">
        <v>498</v>
      </c>
      <c r="D35" s="453" t="s">
        <v>80</v>
      </c>
      <c r="E35" s="175"/>
      <c r="F35" s="176">
        <v>3</v>
      </c>
      <c r="G35" s="176">
        <v>2</v>
      </c>
      <c r="H35" s="176">
        <f t="shared" si="0"/>
        <v>7</v>
      </c>
      <c r="I35" s="176">
        <v>2</v>
      </c>
      <c r="J35" s="178">
        <f t="shared" si="1"/>
        <v>14</v>
      </c>
      <c r="K35" s="176" t="str">
        <f t="shared" si="2"/>
        <v/>
      </c>
      <c r="L35" s="179"/>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row>
    <row r="36" spans="1:57" ht="21" customHeight="1" x14ac:dyDescent="0.35">
      <c r="A36" s="218">
        <v>13</v>
      </c>
      <c r="B36" s="144" t="s">
        <v>79</v>
      </c>
      <c r="C36" s="145" t="s">
        <v>430</v>
      </c>
      <c r="D36" s="453" t="s">
        <v>80</v>
      </c>
      <c r="E36" s="175"/>
      <c r="F36" s="176">
        <v>3</v>
      </c>
      <c r="G36" s="176">
        <v>3</v>
      </c>
      <c r="H36" s="176">
        <f t="shared" si="0"/>
        <v>9</v>
      </c>
      <c r="I36" s="176">
        <v>2</v>
      </c>
      <c r="J36" s="178">
        <f t="shared" si="1"/>
        <v>18</v>
      </c>
      <c r="K36" s="176" t="str">
        <f t="shared" si="2"/>
        <v/>
      </c>
      <c r="L36" s="179"/>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row>
    <row r="37" spans="1:57" ht="21" customHeight="1" x14ac:dyDescent="0.35">
      <c r="A37" s="219">
        <v>14</v>
      </c>
      <c r="B37" s="144" t="s">
        <v>186</v>
      </c>
      <c r="C37" s="145" t="s">
        <v>187</v>
      </c>
      <c r="D37" s="453" t="s">
        <v>188</v>
      </c>
      <c r="E37" s="175"/>
      <c r="F37" s="176">
        <v>4</v>
      </c>
      <c r="G37" s="176">
        <v>3</v>
      </c>
      <c r="H37" s="176">
        <f t="shared" si="0"/>
        <v>10</v>
      </c>
      <c r="I37" s="176">
        <v>2</v>
      </c>
      <c r="J37" s="178">
        <f t="shared" si="1"/>
        <v>20</v>
      </c>
      <c r="K37" s="176" t="str">
        <f t="shared" si="2"/>
        <v/>
      </c>
      <c r="L37" s="179"/>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row>
    <row r="38" spans="1:57" ht="21" customHeight="1" x14ac:dyDescent="0.35">
      <c r="A38" s="219">
        <v>15</v>
      </c>
      <c r="B38" s="144" t="s">
        <v>88</v>
      </c>
      <c r="C38" s="145" t="s">
        <v>189</v>
      </c>
      <c r="D38" s="453" t="s">
        <v>190</v>
      </c>
      <c r="E38" s="175"/>
      <c r="F38" s="176">
        <v>3</v>
      </c>
      <c r="G38" s="176">
        <v>2</v>
      </c>
      <c r="H38" s="176">
        <f t="shared" si="0"/>
        <v>7</v>
      </c>
      <c r="I38" s="176">
        <v>2</v>
      </c>
      <c r="J38" s="178">
        <f t="shared" si="1"/>
        <v>14</v>
      </c>
      <c r="K38" s="176" t="str">
        <f t="shared" si="2"/>
        <v/>
      </c>
      <c r="L38" s="179"/>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row>
    <row r="39" spans="1:57" ht="21" customHeight="1" x14ac:dyDescent="0.35">
      <c r="A39" s="219">
        <v>16</v>
      </c>
      <c r="B39" s="149" t="s">
        <v>91</v>
      </c>
      <c r="C39" s="152" t="s">
        <v>509</v>
      </c>
      <c r="D39" s="453" t="s">
        <v>91</v>
      </c>
      <c r="E39" s="175"/>
      <c r="F39" s="176">
        <v>3</v>
      </c>
      <c r="G39" s="176">
        <v>3</v>
      </c>
      <c r="H39" s="176">
        <f t="shared" si="0"/>
        <v>9</v>
      </c>
      <c r="I39" s="176">
        <v>3</v>
      </c>
      <c r="J39" s="178">
        <f t="shared" si="1"/>
        <v>27</v>
      </c>
      <c r="K39" s="178" t="str">
        <f>IF(E39="","",IF(E39="N/A","",IF(E39="Satisfactory","",H39*E39)))</f>
        <v/>
      </c>
      <c r="L39" s="179"/>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row>
    <row r="40" spans="1:57" ht="21" customHeight="1" x14ac:dyDescent="0.35">
      <c r="A40" s="218">
        <v>17</v>
      </c>
      <c r="B40" s="148" t="s">
        <v>77</v>
      </c>
      <c r="C40" s="145" t="s">
        <v>502</v>
      </c>
      <c r="D40" s="453" t="s">
        <v>191</v>
      </c>
      <c r="E40" s="175"/>
      <c r="F40" s="176">
        <v>3</v>
      </c>
      <c r="G40" s="176">
        <v>2</v>
      </c>
      <c r="H40" s="176">
        <f t="shared" si="0"/>
        <v>7</v>
      </c>
      <c r="I40" s="176">
        <v>2</v>
      </c>
      <c r="J40" s="178">
        <f t="shared" si="1"/>
        <v>14</v>
      </c>
      <c r="K40" s="176" t="str">
        <f t="shared" si="2"/>
        <v/>
      </c>
      <c r="L40" s="179"/>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row>
    <row r="41" spans="1:57" ht="21" customHeight="1" x14ac:dyDescent="0.35">
      <c r="A41" s="219">
        <v>18</v>
      </c>
      <c r="B41" s="149" t="s">
        <v>82</v>
      </c>
      <c r="C41" s="152" t="s">
        <v>551</v>
      </c>
      <c r="D41" s="453" t="s">
        <v>191</v>
      </c>
      <c r="E41" s="175"/>
      <c r="F41" s="176">
        <v>4</v>
      </c>
      <c r="G41" s="176">
        <v>3</v>
      </c>
      <c r="H41" s="176">
        <f t="shared" si="0"/>
        <v>10</v>
      </c>
      <c r="I41" s="176">
        <v>2</v>
      </c>
      <c r="J41" s="178">
        <f t="shared" si="1"/>
        <v>20</v>
      </c>
      <c r="K41" s="178" t="str">
        <f>IF(E41="","",IF(E41="N/A","",IF(E41="Satisfactory","",H41*E41)))</f>
        <v/>
      </c>
      <c r="L41" s="179"/>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row>
    <row r="42" spans="1:57" ht="21" customHeight="1" x14ac:dyDescent="0.35">
      <c r="A42" s="219">
        <v>19</v>
      </c>
      <c r="B42" s="148" t="s">
        <v>85</v>
      </c>
      <c r="C42" s="145" t="s">
        <v>192</v>
      </c>
      <c r="D42" s="453" t="s">
        <v>87</v>
      </c>
      <c r="E42" s="175"/>
      <c r="F42" s="176">
        <v>3</v>
      </c>
      <c r="G42" s="176">
        <v>3</v>
      </c>
      <c r="H42" s="176">
        <f t="shared" si="0"/>
        <v>9</v>
      </c>
      <c r="I42" s="176">
        <v>2</v>
      </c>
      <c r="J42" s="178">
        <f t="shared" si="1"/>
        <v>18</v>
      </c>
      <c r="K42" s="176" t="str">
        <f t="shared" si="2"/>
        <v/>
      </c>
      <c r="L42" s="179"/>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row>
    <row r="43" spans="1:57" ht="21" customHeight="1" x14ac:dyDescent="0.35">
      <c r="A43" s="219">
        <v>20</v>
      </c>
      <c r="B43" s="149" t="s">
        <v>83</v>
      </c>
      <c r="C43" s="145" t="s">
        <v>422</v>
      </c>
      <c r="D43" s="453" t="s">
        <v>193</v>
      </c>
      <c r="E43" s="175"/>
      <c r="F43" s="176">
        <v>4</v>
      </c>
      <c r="G43" s="176">
        <v>3</v>
      </c>
      <c r="H43" s="176">
        <f t="shared" si="0"/>
        <v>10</v>
      </c>
      <c r="I43" s="176">
        <v>3</v>
      </c>
      <c r="J43" s="178">
        <f t="shared" si="1"/>
        <v>30</v>
      </c>
      <c r="K43" s="178" t="str">
        <f>IF(E43="","",IF(E43="N/A","",IF(E43="Satisfactory","",H43*E43)))</f>
        <v/>
      </c>
      <c r="L43" s="179"/>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row>
    <row r="44" spans="1:57" ht="21" customHeight="1" x14ac:dyDescent="0.35">
      <c r="A44" s="218">
        <v>21</v>
      </c>
      <c r="B44" s="148" t="s">
        <v>94</v>
      </c>
      <c r="C44" s="145" t="s">
        <v>194</v>
      </c>
      <c r="D44" s="453" t="s">
        <v>193</v>
      </c>
      <c r="E44" s="175"/>
      <c r="F44" s="176">
        <v>2</v>
      </c>
      <c r="G44" s="176">
        <v>4</v>
      </c>
      <c r="H44" s="176">
        <f t="shared" si="0"/>
        <v>10</v>
      </c>
      <c r="I44" s="176">
        <v>2</v>
      </c>
      <c r="J44" s="178">
        <f t="shared" si="1"/>
        <v>20</v>
      </c>
      <c r="K44" s="176" t="str">
        <f t="shared" si="2"/>
        <v/>
      </c>
      <c r="L44" s="179"/>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row>
    <row r="45" spans="1:57" ht="21" customHeight="1" x14ac:dyDescent="0.35">
      <c r="A45" s="219">
        <v>22</v>
      </c>
      <c r="B45" s="148" t="s">
        <v>171</v>
      </c>
      <c r="C45" s="145" t="s">
        <v>534</v>
      </c>
      <c r="D45" s="453" t="s">
        <v>171</v>
      </c>
      <c r="E45" s="175"/>
      <c r="F45" s="176">
        <v>4</v>
      </c>
      <c r="G45" s="176">
        <v>4</v>
      </c>
      <c r="H45" s="176">
        <f t="shared" si="0"/>
        <v>12</v>
      </c>
      <c r="I45" s="176">
        <v>2</v>
      </c>
      <c r="J45" s="178">
        <f t="shared" si="1"/>
        <v>24</v>
      </c>
      <c r="K45" s="176" t="str">
        <f t="shared" si="2"/>
        <v/>
      </c>
      <c r="L45" s="179"/>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row>
    <row r="46" spans="1:57" ht="21" customHeight="1" x14ac:dyDescent="0.35">
      <c r="A46" s="219">
        <v>23</v>
      </c>
      <c r="B46" s="148" t="s">
        <v>131</v>
      </c>
      <c r="C46" s="145" t="s">
        <v>441</v>
      </c>
      <c r="D46" s="453" t="s">
        <v>195</v>
      </c>
      <c r="E46" s="175"/>
      <c r="F46" s="176">
        <v>2</v>
      </c>
      <c r="G46" s="176">
        <v>3</v>
      </c>
      <c r="H46" s="176">
        <f t="shared" si="0"/>
        <v>8</v>
      </c>
      <c r="I46" s="176">
        <v>2</v>
      </c>
      <c r="J46" s="178">
        <f t="shared" si="1"/>
        <v>16</v>
      </c>
      <c r="K46" s="176" t="str">
        <f t="shared" si="2"/>
        <v/>
      </c>
      <c r="L46" s="179"/>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row>
    <row r="47" spans="1:57" ht="21" customHeight="1" x14ac:dyDescent="0.35">
      <c r="A47" s="219">
        <v>24</v>
      </c>
      <c r="B47" s="148" t="s">
        <v>123</v>
      </c>
      <c r="C47" s="145" t="s">
        <v>196</v>
      </c>
      <c r="D47" s="453" t="s">
        <v>197</v>
      </c>
      <c r="E47" s="175"/>
      <c r="F47" s="176">
        <v>2</v>
      </c>
      <c r="G47" s="176">
        <v>1</v>
      </c>
      <c r="H47" s="176">
        <f t="shared" si="0"/>
        <v>4</v>
      </c>
      <c r="I47" s="176">
        <v>2</v>
      </c>
      <c r="J47" s="178">
        <f t="shared" si="1"/>
        <v>8</v>
      </c>
      <c r="K47" s="176" t="str">
        <f t="shared" si="2"/>
        <v/>
      </c>
      <c r="L47" s="179"/>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row>
    <row r="48" spans="1:57" ht="21" customHeight="1" x14ac:dyDescent="0.35">
      <c r="A48" s="218">
        <v>25</v>
      </c>
      <c r="B48" s="149" t="s">
        <v>98</v>
      </c>
      <c r="C48" s="152" t="s">
        <v>519</v>
      </c>
      <c r="D48" s="453" t="s">
        <v>198</v>
      </c>
      <c r="E48" s="175"/>
      <c r="F48" s="176">
        <v>4</v>
      </c>
      <c r="G48" s="176">
        <v>4</v>
      </c>
      <c r="H48" s="176">
        <f t="shared" si="0"/>
        <v>12</v>
      </c>
      <c r="I48" s="176">
        <v>3</v>
      </c>
      <c r="J48" s="178">
        <f t="shared" si="1"/>
        <v>36</v>
      </c>
      <c r="K48" s="178" t="str">
        <f>IF(E48="","",IF(E48="N/A","",IF(E48="Satisfactory","",H48*E48)))</f>
        <v/>
      </c>
      <c r="L48" s="179"/>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row>
    <row r="49" spans="1:57" ht="21" customHeight="1" x14ac:dyDescent="0.35">
      <c r="A49" s="219">
        <v>26</v>
      </c>
      <c r="B49" s="149" t="s">
        <v>96</v>
      </c>
      <c r="C49" s="152" t="s">
        <v>516</v>
      </c>
      <c r="D49" s="453" t="s">
        <v>199</v>
      </c>
      <c r="E49" s="175"/>
      <c r="F49" s="176">
        <v>4</v>
      </c>
      <c r="G49" s="176">
        <v>4</v>
      </c>
      <c r="H49" s="176">
        <f t="shared" si="0"/>
        <v>12</v>
      </c>
      <c r="I49" s="176">
        <v>3</v>
      </c>
      <c r="J49" s="178">
        <f t="shared" si="1"/>
        <v>36</v>
      </c>
      <c r="K49" s="178" t="str">
        <f>IF(E49="","",IF(E49="N/A","",IF(E49="Satisfactory","",H49*E49)))</f>
        <v/>
      </c>
      <c r="L49" s="179"/>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row>
    <row r="50" spans="1:57" ht="21" customHeight="1" x14ac:dyDescent="0.35">
      <c r="A50" s="219">
        <v>27</v>
      </c>
      <c r="B50" s="149" t="s">
        <v>105</v>
      </c>
      <c r="C50" s="145" t="s">
        <v>200</v>
      </c>
      <c r="D50" s="453" t="s">
        <v>201</v>
      </c>
      <c r="E50" s="175"/>
      <c r="F50" s="176">
        <v>3</v>
      </c>
      <c r="G50" s="176">
        <v>3</v>
      </c>
      <c r="H50" s="176">
        <f t="shared" si="0"/>
        <v>9</v>
      </c>
      <c r="I50" s="176">
        <v>3</v>
      </c>
      <c r="J50" s="178">
        <f t="shared" si="1"/>
        <v>27</v>
      </c>
      <c r="K50" s="178" t="str">
        <f>IF(E50="","",IF(E50="N/A","",IF(E50="Satisfactory","",H50*E50)))</f>
        <v/>
      </c>
      <c r="L50" s="179"/>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row>
    <row r="51" spans="1:57" ht="21" customHeight="1" x14ac:dyDescent="0.35">
      <c r="A51" s="219">
        <v>28</v>
      </c>
      <c r="B51" s="148" t="s">
        <v>106</v>
      </c>
      <c r="C51" s="152" t="s">
        <v>527</v>
      </c>
      <c r="D51" s="453" t="s">
        <v>201</v>
      </c>
      <c r="E51" s="175"/>
      <c r="F51" s="176">
        <v>3</v>
      </c>
      <c r="G51" s="176">
        <v>4</v>
      </c>
      <c r="H51" s="176">
        <f t="shared" si="0"/>
        <v>11</v>
      </c>
      <c r="I51" s="176">
        <v>2</v>
      </c>
      <c r="J51" s="178">
        <f t="shared" si="1"/>
        <v>22</v>
      </c>
      <c r="K51" s="176" t="str">
        <f t="shared" si="2"/>
        <v/>
      </c>
      <c r="L51" s="179"/>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row>
    <row r="52" spans="1:57" ht="21" customHeight="1" x14ac:dyDescent="0.35">
      <c r="A52" s="218">
        <v>29</v>
      </c>
      <c r="B52" s="148" t="s">
        <v>109</v>
      </c>
      <c r="C52" s="152" t="s">
        <v>530</v>
      </c>
      <c r="D52" s="453" t="s">
        <v>202</v>
      </c>
      <c r="E52" s="175"/>
      <c r="F52" s="176">
        <v>3</v>
      </c>
      <c r="G52" s="176">
        <v>3</v>
      </c>
      <c r="H52" s="176">
        <f t="shared" si="0"/>
        <v>9</v>
      </c>
      <c r="I52" s="176">
        <v>2</v>
      </c>
      <c r="J52" s="178">
        <f t="shared" si="1"/>
        <v>18</v>
      </c>
      <c r="K52" s="176" t="str">
        <f t="shared" si="2"/>
        <v/>
      </c>
      <c r="L52" s="179"/>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row>
    <row r="53" spans="1:57" ht="21" customHeight="1" x14ac:dyDescent="0.35">
      <c r="A53" s="219">
        <v>30</v>
      </c>
      <c r="B53" s="149" t="s">
        <v>203</v>
      </c>
      <c r="C53" s="152" t="s">
        <v>522</v>
      </c>
      <c r="D53" s="453" t="s">
        <v>204</v>
      </c>
      <c r="E53" s="175"/>
      <c r="F53" s="176">
        <v>4</v>
      </c>
      <c r="G53" s="176">
        <v>4</v>
      </c>
      <c r="H53" s="176">
        <f t="shared" si="0"/>
        <v>12</v>
      </c>
      <c r="I53" s="176">
        <v>3</v>
      </c>
      <c r="J53" s="178">
        <f t="shared" si="1"/>
        <v>36</v>
      </c>
      <c r="K53" s="178" t="str">
        <f>IF(E53="","",IF(E53="N/A","",IF(E53="Satisfactory","",H53*E53)))</f>
        <v/>
      </c>
      <c r="L53" s="179"/>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row>
    <row r="54" spans="1:57" ht="21" customHeight="1" x14ac:dyDescent="0.35">
      <c r="A54" s="219">
        <v>31</v>
      </c>
      <c r="B54" s="148" t="s">
        <v>205</v>
      </c>
      <c r="C54" s="145" t="s">
        <v>206</v>
      </c>
      <c r="D54" s="453" t="s">
        <v>204</v>
      </c>
      <c r="E54" s="175"/>
      <c r="F54" s="215">
        <v>2</v>
      </c>
      <c r="G54" s="215">
        <v>3</v>
      </c>
      <c r="H54" s="176">
        <f t="shared" si="0"/>
        <v>8</v>
      </c>
      <c r="I54" s="215">
        <v>2</v>
      </c>
      <c r="J54" s="178">
        <f t="shared" si="1"/>
        <v>16</v>
      </c>
      <c r="K54" s="176" t="str">
        <f t="shared" si="2"/>
        <v/>
      </c>
      <c r="L54" s="216"/>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row>
    <row r="55" spans="1:57" ht="21" customHeight="1" x14ac:dyDescent="0.35">
      <c r="A55" s="219">
        <v>32</v>
      </c>
      <c r="B55" s="148" t="s">
        <v>207</v>
      </c>
      <c r="C55" s="145" t="s">
        <v>208</v>
      </c>
      <c r="D55" s="453" t="s">
        <v>209</v>
      </c>
      <c r="E55" s="175"/>
      <c r="F55" s="176">
        <v>4</v>
      </c>
      <c r="G55" s="176">
        <v>2</v>
      </c>
      <c r="H55" s="176">
        <f t="shared" si="0"/>
        <v>8</v>
      </c>
      <c r="I55" s="176">
        <v>2</v>
      </c>
      <c r="J55" s="178">
        <f t="shared" si="1"/>
        <v>16</v>
      </c>
      <c r="K55" s="176" t="str">
        <f t="shared" si="2"/>
        <v/>
      </c>
      <c r="L55" s="179"/>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row>
    <row r="56" spans="1:57" ht="21" customHeight="1" x14ac:dyDescent="0.35">
      <c r="A56" s="218">
        <v>33</v>
      </c>
      <c r="B56" s="148" t="s">
        <v>127</v>
      </c>
      <c r="C56" s="145" t="s">
        <v>210</v>
      </c>
      <c r="D56" s="453" t="s">
        <v>211</v>
      </c>
      <c r="E56" s="175"/>
      <c r="F56" s="176">
        <v>3</v>
      </c>
      <c r="G56" s="176">
        <v>4</v>
      </c>
      <c r="H56" s="176">
        <f t="shared" si="0"/>
        <v>11</v>
      </c>
      <c r="I56" s="176">
        <v>2</v>
      </c>
      <c r="J56" s="178">
        <f t="shared" si="1"/>
        <v>22</v>
      </c>
      <c r="K56" s="176" t="str">
        <f t="shared" si="2"/>
        <v/>
      </c>
      <c r="L56" s="179"/>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row>
    <row r="57" spans="1:57" ht="21" customHeight="1" x14ac:dyDescent="0.35">
      <c r="A57" s="219">
        <v>34</v>
      </c>
      <c r="B57" s="148" t="s">
        <v>110</v>
      </c>
      <c r="C57" s="145" t="s">
        <v>537</v>
      </c>
      <c r="D57" s="453" t="s">
        <v>110</v>
      </c>
      <c r="E57" s="175"/>
      <c r="F57" s="176">
        <v>2</v>
      </c>
      <c r="G57" s="176">
        <v>2</v>
      </c>
      <c r="H57" s="176">
        <f t="shared" si="0"/>
        <v>6</v>
      </c>
      <c r="I57" s="176">
        <v>2</v>
      </c>
      <c r="J57" s="178">
        <f t="shared" si="1"/>
        <v>12</v>
      </c>
      <c r="K57" s="176" t="str">
        <f t="shared" si="2"/>
        <v/>
      </c>
      <c r="L57" s="179"/>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row>
    <row r="58" spans="1:57" ht="21" customHeight="1" x14ac:dyDescent="0.35">
      <c r="A58" s="219">
        <v>35</v>
      </c>
      <c r="B58" s="148" t="s">
        <v>116</v>
      </c>
      <c r="C58" s="145" t="s">
        <v>546</v>
      </c>
      <c r="D58" s="453" t="s">
        <v>212</v>
      </c>
      <c r="E58" s="175"/>
      <c r="F58" s="176">
        <v>2</v>
      </c>
      <c r="G58" s="176">
        <v>2</v>
      </c>
      <c r="H58" s="176">
        <f t="shared" si="0"/>
        <v>6</v>
      </c>
      <c r="I58" s="176">
        <v>2</v>
      </c>
      <c r="J58" s="178">
        <f t="shared" si="1"/>
        <v>12</v>
      </c>
      <c r="K58" s="176" t="str">
        <f t="shared" si="2"/>
        <v/>
      </c>
      <c r="L58" s="179"/>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row>
    <row r="59" spans="1:57" ht="21" customHeight="1" x14ac:dyDescent="0.35">
      <c r="A59" s="219">
        <v>36</v>
      </c>
      <c r="B59" s="148" t="s">
        <v>115</v>
      </c>
      <c r="C59" s="145" t="s">
        <v>543</v>
      </c>
      <c r="D59" s="453" t="s">
        <v>213</v>
      </c>
      <c r="E59" s="175"/>
      <c r="F59" s="176">
        <v>2</v>
      </c>
      <c r="G59" s="176">
        <v>2</v>
      </c>
      <c r="H59" s="176">
        <f t="shared" si="0"/>
        <v>6</v>
      </c>
      <c r="I59" s="176">
        <v>2</v>
      </c>
      <c r="J59" s="178">
        <f t="shared" si="1"/>
        <v>12</v>
      </c>
      <c r="K59" s="176" t="str">
        <f t="shared" si="2"/>
        <v/>
      </c>
      <c r="L59" s="179"/>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row>
    <row r="60" spans="1:57" ht="21" customHeight="1" x14ac:dyDescent="0.35">
      <c r="A60" s="218">
        <v>37</v>
      </c>
      <c r="B60" s="148" t="s">
        <v>112</v>
      </c>
      <c r="C60" s="145" t="s">
        <v>542</v>
      </c>
      <c r="D60" s="453" t="s">
        <v>112</v>
      </c>
      <c r="E60" s="175"/>
      <c r="F60" s="176">
        <v>3</v>
      </c>
      <c r="G60" s="176">
        <v>2</v>
      </c>
      <c r="H60" s="176">
        <f t="shared" si="0"/>
        <v>7</v>
      </c>
      <c r="I60" s="176">
        <v>2</v>
      </c>
      <c r="J60" s="178">
        <f t="shared" si="1"/>
        <v>14</v>
      </c>
      <c r="K60" s="176" t="str">
        <f t="shared" si="2"/>
        <v/>
      </c>
      <c r="L60" s="179"/>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row>
    <row r="61" spans="1:57" ht="21" customHeight="1" x14ac:dyDescent="0.35">
      <c r="A61" s="219">
        <v>38</v>
      </c>
      <c r="B61" s="148" t="s">
        <v>113</v>
      </c>
      <c r="C61" s="145" t="s">
        <v>114</v>
      </c>
      <c r="D61" s="453" t="s">
        <v>214</v>
      </c>
      <c r="E61" s="175"/>
      <c r="F61" s="176">
        <v>3</v>
      </c>
      <c r="G61" s="176">
        <v>2</v>
      </c>
      <c r="H61" s="176">
        <f t="shared" si="0"/>
        <v>7</v>
      </c>
      <c r="I61" s="176">
        <v>2</v>
      </c>
      <c r="J61" s="178">
        <f t="shared" si="1"/>
        <v>14</v>
      </c>
      <c r="K61" s="176" t="str">
        <f t="shared" si="2"/>
        <v/>
      </c>
      <c r="L61" s="179"/>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row>
    <row r="62" spans="1:57" ht="21" customHeight="1" x14ac:dyDescent="0.35">
      <c r="A62" s="219">
        <v>39</v>
      </c>
      <c r="B62" s="149" t="s">
        <v>215</v>
      </c>
      <c r="C62" s="145" t="s">
        <v>118</v>
      </c>
      <c r="D62" s="453" t="s">
        <v>216</v>
      </c>
      <c r="E62" s="175"/>
      <c r="F62" s="176">
        <v>4</v>
      </c>
      <c r="G62" s="176">
        <v>4</v>
      </c>
      <c r="H62" s="176">
        <f t="shared" si="0"/>
        <v>12</v>
      </c>
      <c r="I62" s="176">
        <v>3</v>
      </c>
      <c r="J62" s="178">
        <f t="shared" si="1"/>
        <v>36</v>
      </c>
      <c r="K62" s="178" t="str">
        <f>IF(E62="","",IF(E62="N/A","",IF(E62="Satisfactory","",H62*E62)))</f>
        <v/>
      </c>
      <c r="L62" s="179"/>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row>
    <row r="63" spans="1:57" ht="21" customHeight="1" x14ac:dyDescent="0.35">
      <c r="A63" s="219">
        <v>40</v>
      </c>
      <c r="B63" s="148" t="s">
        <v>119</v>
      </c>
      <c r="C63" s="145" t="s">
        <v>492</v>
      </c>
      <c r="D63" s="453" t="s">
        <v>218</v>
      </c>
      <c r="E63" s="175"/>
      <c r="F63" s="176">
        <v>2</v>
      </c>
      <c r="G63" s="176">
        <v>1</v>
      </c>
      <c r="H63" s="176">
        <f t="shared" si="0"/>
        <v>4</v>
      </c>
      <c r="I63" s="176">
        <v>2</v>
      </c>
      <c r="J63" s="178">
        <f t="shared" si="1"/>
        <v>8</v>
      </c>
      <c r="K63" s="176" t="str">
        <f t="shared" si="2"/>
        <v/>
      </c>
      <c r="L63" s="179"/>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row>
    <row r="64" spans="1:57" s="11" customFormat="1" ht="21" customHeight="1" x14ac:dyDescent="0.35">
      <c r="A64" s="218">
        <v>41</v>
      </c>
      <c r="B64" s="295" t="s">
        <v>132</v>
      </c>
      <c r="C64" s="145" t="s">
        <v>133</v>
      </c>
      <c r="D64" s="145" t="s">
        <v>134</v>
      </c>
      <c r="E64" s="217" t="s">
        <v>135</v>
      </c>
      <c r="F64" s="176"/>
      <c r="G64" s="176"/>
      <c r="H64" s="176"/>
      <c r="I64" s="176"/>
      <c r="J64" s="178"/>
      <c r="K64" s="206"/>
      <c r="L64" s="179"/>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row>
    <row r="65" spans="1:57" ht="21" customHeight="1" x14ac:dyDescent="0.35">
      <c r="A65" s="219">
        <v>42</v>
      </c>
      <c r="B65" s="295" t="s">
        <v>136</v>
      </c>
      <c r="C65" s="145" t="s">
        <v>433</v>
      </c>
      <c r="D65" s="145" t="s">
        <v>137</v>
      </c>
      <c r="E65" s="186"/>
      <c r="F65" s="176"/>
      <c r="G65" s="176"/>
      <c r="H65" s="176"/>
      <c r="I65" s="176"/>
      <c r="J65" s="178"/>
      <c r="K65" s="206"/>
      <c r="L65" s="179"/>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row>
    <row r="66" spans="1:57" ht="21" customHeight="1" x14ac:dyDescent="0.25">
      <c r="A66" s="499" t="str">
        <f>IF($B$18="YES","HVAC Qi","")</f>
        <v/>
      </c>
      <c r="B66" s="455" t="str">
        <f>IF($B$18="YES","Blower Fan Airflow","")</f>
        <v/>
      </c>
      <c r="C66" s="457" t="str">
        <f>IF($B$18="YES","Blower Fan Airflow modeled per ANSI/RESNET/ACCA 310.
Verify documentation to ensure Measured Airflow test results are correctly modeled (based off testing method used).
SCORING: 'Satisfactory' when correct or 'Unsatisfactory' when incorrect.","")</f>
        <v/>
      </c>
      <c r="D66" s="456"/>
      <c r="E66" s="356"/>
      <c r="F66" s="464">
        <v>4</v>
      </c>
      <c r="G66" s="464">
        <v>3</v>
      </c>
      <c r="H66" s="176">
        <f t="shared" ref="H66:H68" si="3">IF(E66="n/a",0,(2*G66+F66))</f>
        <v>10</v>
      </c>
      <c r="I66" s="465">
        <v>2</v>
      </c>
      <c r="J66" s="460">
        <f t="shared" ref="J66:J68" si="4">H66*I66</f>
        <v>20</v>
      </c>
      <c r="K66" s="178" t="str">
        <f t="shared" ref="K66:K68" si="5">IF(E66="","",IF(E66="N/A","",IF(E66="Satisfactory","",IF(E66="Unsatisfactory",H66*I66,""))))</f>
        <v/>
      </c>
      <c r="L66" s="466"/>
      <c r="M66" s="69"/>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row>
    <row r="67" spans="1:57" ht="21" customHeight="1" x14ac:dyDescent="0.25">
      <c r="A67" s="499"/>
      <c r="B67" s="455" t="str">
        <f>IF($B$18="YES","Blower Fan Watt Draw","")</f>
        <v/>
      </c>
      <c r="C67" s="457" t="str">
        <f>IF($B$18="YES","Blower Fan Watt Draw modeled per ANSI/RESNET/ACCA 310.
Verify documentation to ensure Measured Watt Draw test results are correctly modeled (based off testing method used).
SCORING:  'Satisfactory' when correct or 'Unsatisfactory' when incorrect.","")</f>
        <v/>
      </c>
      <c r="D67" s="456"/>
      <c r="E67" s="356"/>
      <c r="F67" s="464">
        <v>4</v>
      </c>
      <c r="G67" s="464">
        <v>3</v>
      </c>
      <c r="H67" s="176">
        <f t="shared" si="3"/>
        <v>10</v>
      </c>
      <c r="I67" s="465">
        <v>2</v>
      </c>
      <c r="J67" s="460">
        <f t="shared" si="4"/>
        <v>20</v>
      </c>
      <c r="K67" s="178" t="str">
        <f t="shared" si="5"/>
        <v/>
      </c>
      <c r="L67" s="466"/>
      <c r="M67" s="69"/>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row>
    <row r="68" spans="1:57" ht="21" customHeight="1" x14ac:dyDescent="0.25">
      <c r="A68" s="500"/>
      <c r="B68" s="455" t="str">
        <f>IF($B$18="YES","Refrigerant Charge","")</f>
        <v/>
      </c>
      <c r="C68" s="457" t="str">
        <f>IF($B$18="YES","Refrigerant Charge modeled per ANSI/RESNET/ACCA 310.
Verify documentation to ensure Refrigerant Charge test results are correctly modeled (based off testing method used).
SCORING:  'Satisfactory' when correct or 'Unsatisfactory' when incorrect.","")</f>
        <v/>
      </c>
      <c r="D68" s="456"/>
      <c r="E68" s="356"/>
      <c r="F68" s="464">
        <v>4</v>
      </c>
      <c r="G68" s="464">
        <v>3</v>
      </c>
      <c r="H68" s="176">
        <f t="shared" si="3"/>
        <v>10</v>
      </c>
      <c r="I68" s="465">
        <v>2</v>
      </c>
      <c r="J68" s="460">
        <f t="shared" si="4"/>
        <v>20</v>
      </c>
      <c r="K68" s="178" t="str">
        <f t="shared" si="5"/>
        <v/>
      </c>
      <c r="L68" s="466"/>
      <c r="M68" s="69"/>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row>
    <row r="69" spans="1:57" ht="23.5" x14ac:dyDescent="0.2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row>
    <row r="70" spans="1:57" ht="23.5" x14ac:dyDescent="0.2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row>
    <row r="71" spans="1:57" ht="23.5" x14ac:dyDescent="0.2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row>
    <row r="72" spans="1:57" ht="23.5" x14ac:dyDescent="0.25">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row>
    <row r="73" spans="1:57" ht="23.5"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row>
    <row r="74" spans="1:57" ht="23.5"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row>
    <row r="75" spans="1:57" ht="23.5"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row>
    <row r="76" spans="1:57" ht="23.5"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row>
    <row r="77" spans="1:57" ht="23.5"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row>
    <row r="78" spans="1:57" ht="23.5"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row>
    <row r="79" spans="1:57" ht="23.5"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row>
    <row r="80" spans="1:57" ht="23.5"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row>
    <row r="81" spans="1:57" ht="23.5"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row>
    <row r="82" spans="1:57" ht="23.5"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row>
    <row r="83" spans="1:57" ht="23.5"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row>
    <row r="84" spans="1:57" ht="23.5"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row>
    <row r="85" spans="1:57" ht="23.5"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row>
    <row r="86" spans="1:57" ht="23.5" x14ac:dyDescent="0.2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row>
    <row r="87" spans="1:57" ht="23.5" x14ac:dyDescent="0.2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row>
    <row r="88" spans="1:57" ht="23.5" x14ac:dyDescent="0.2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row>
    <row r="89" spans="1:57" ht="23.5" x14ac:dyDescent="0.2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row>
    <row r="90" spans="1:57" ht="23.5"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row>
    <row r="91" spans="1:57" ht="23.5"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row>
    <row r="92" spans="1:57" ht="23.5"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row>
    <row r="93" spans="1:57" ht="23.5"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row>
    <row r="94" spans="1:57" ht="23.5"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row>
    <row r="95" spans="1:57" ht="23.5"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row>
    <row r="96" spans="1:57" ht="23.5"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row>
    <row r="97" spans="1:57" ht="23.5"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row>
    <row r="98" spans="1:57" ht="23.5"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row>
    <row r="99" spans="1:57" ht="23.5"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row>
    <row r="100" spans="1:57" ht="23.5"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row>
    <row r="101" spans="1:57" ht="23.5"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row>
    <row r="102" spans="1:57" ht="23.5"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row>
    <row r="103" spans="1:57" ht="23.5"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row>
    <row r="104" spans="1:57" ht="23.5"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row>
    <row r="105" spans="1:57" ht="23.5"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row>
    <row r="106" spans="1:57" ht="23.5"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row>
    <row r="107" spans="1:57" ht="23.5"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row>
    <row r="108" spans="1:57" ht="23.5"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row>
    <row r="109" spans="1:57" ht="23.5"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row>
    <row r="110" spans="1:57" ht="23.5"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row>
    <row r="111" spans="1:57" ht="23.5"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row>
    <row r="112" spans="1:57" ht="23.5"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row>
    <row r="113" spans="1:57" ht="23.5"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row>
    <row r="114" spans="1:57" ht="23.5"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row>
    <row r="115" spans="1:57" ht="23.5"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row>
    <row r="116" spans="1:57" ht="23.5"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row>
    <row r="117" spans="1:57" ht="23.5"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row>
    <row r="118" spans="1:57" ht="23.5"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row>
    <row r="119" spans="1:57" ht="23.5"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row>
    <row r="120" spans="1:57" ht="23.5"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row>
    <row r="121" spans="1:57" ht="23.5"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row>
    <row r="122" spans="1:57" ht="23.5"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row>
    <row r="123" spans="1:57" ht="23.5"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row>
    <row r="124" spans="1:57" ht="23.5" x14ac:dyDescent="0.35">
      <c r="A124" s="91"/>
      <c r="B124" s="92"/>
      <c r="E124" s="95"/>
      <c r="F124" s="92"/>
      <c r="G124" s="96"/>
      <c r="H124" s="96"/>
      <c r="I124" s="96"/>
      <c r="J124" s="96"/>
      <c r="K124" s="96"/>
      <c r="L124" s="96"/>
      <c r="AG124" s="61"/>
      <c r="AH124" s="61"/>
      <c r="AI124" s="61"/>
      <c r="AJ124" s="61"/>
      <c r="AK124" s="61"/>
      <c r="AL124" s="61"/>
      <c r="AM124" s="61"/>
      <c r="AN124" s="61"/>
      <c r="AO124" s="61"/>
      <c r="AP124" s="61"/>
      <c r="AQ124" s="61"/>
      <c r="AR124" s="61"/>
      <c r="AS124" s="61"/>
      <c r="AT124" s="61"/>
      <c r="AU124" s="61"/>
      <c r="AV124" s="61"/>
      <c r="AW124" s="61"/>
      <c r="AX124" s="61"/>
    </row>
    <row r="125" spans="1:57" ht="23.5" x14ac:dyDescent="0.35">
      <c r="A125" s="91"/>
      <c r="B125" s="92"/>
      <c r="E125" s="95"/>
      <c r="F125" s="92"/>
      <c r="G125" s="96"/>
      <c r="H125" s="96"/>
      <c r="I125" s="96"/>
      <c r="J125" s="96"/>
      <c r="K125" s="96"/>
      <c r="L125" s="96"/>
      <c r="AG125" s="61"/>
      <c r="AH125" s="61"/>
      <c r="AI125" s="61"/>
      <c r="AJ125" s="61"/>
      <c r="AK125" s="61"/>
      <c r="AL125" s="61"/>
      <c r="AM125" s="61"/>
      <c r="AN125" s="61"/>
      <c r="AO125" s="61"/>
      <c r="AP125" s="61"/>
      <c r="AQ125" s="61"/>
      <c r="AR125" s="61"/>
      <c r="AS125" s="61"/>
      <c r="AT125" s="61"/>
      <c r="AU125" s="61"/>
      <c r="AV125" s="61"/>
      <c r="AW125" s="61"/>
      <c r="AX125" s="61"/>
    </row>
    <row r="126" spans="1:57" ht="23.5" x14ac:dyDescent="0.35">
      <c r="A126" s="91"/>
      <c r="B126" s="92"/>
      <c r="E126" s="95"/>
      <c r="F126" s="92"/>
      <c r="G126" s="96"/>
      <c r="H126" s="96"/>
      <c r="I126" s="96"/>
      <c r="J126" s="96"/>
      <c r="K126" s="96"/>
      <c r="L126" s="96"/>
      <c r="AG126" s="61"/>
      <c r="AH126" s="61"/>
      <c r="AI126" s="61"/>
      <c r="AJ126" s="61"/>
      <c r="AK126" s="61"/>
      <c r="AL126" s="61"/>
      <c r="AM126" s="61"/>
      <c r="AN126" s="61"/>
      <c r="AO126" s="61"/>
      <c r="AP126" s="61"/>
      <c r="AQ126" s="61"/>
      <c r="AR126" s="61"/>
      <c r="AS126" s="61"/>
      <c r="AT126" s="61"/>
      <c r="AU126" s="61"/>
      <c r="AV126" s="61"/>
      <c r="AW126" s="61"/>
      <c r="AX126" s="61"/>
    </row>
    <row r="127" spans="1:57" ht="23.5" x14ac:dyDescent="0.35">
      <c r="A127" s="91"/>
      <c r="B127" s="92"/>
      <c r="E127" s="95"/>
      <c r="F127" s="92"/>
      <c r="G127" s="96"/>
      <c r="H127" s="96"/>
      <c r="I127" s="96"/>
      <c r="J127" s="96"/>
      <c r="K127" s="96"/>
      <c r="L127" s="96"/>
      <c r="AG127" s="61"/>
      <c r="AH127" s="61"/>
      <c r="AI127" s="61"/>
      <c r="AJ127" s="61"/>
      <c r="AK127" s="61"/>
      <c r="AL127" s="61"/>
      <c r="AM127" s="61"/>
      <c r="AN127" s="61"/>
      <c r="AO127" s="61"/>
      <c r="AP127" s="61"/>
      <c r="AQ127" s="61"/>
      <c r="AR127" s="61"/>
      <c r="AS127" s="61"/>
      <c r="AT127" s="61"/>
      <c r="AU127" s="61"/>
      <c r="AV127" s="61"/>
      <c r="AW127" s="61"/>
      <c r="AX127" s="61"/>
    </row>
    <row r="128" spans="1:57" ht="23.5" x14ac:dyDescent="0.35">
      <c r="A128" s="91"/>
      <c r="B128" s="92"/>
      <c r="E128" s="94"/>
      <c r="F128" s="10"/>
      <c r="AG128" s="61"/>
      <c r="AH128" s="61"/>
      <c r="AI128" s="61"/>
      <c r="AJ128" s="61"/>
      <c r="AK128" s="61"/>
      <c r="AL128" s="61"/>
      <c r="AM128" s="61"/>
      <c r="AN128" s="61"/>
      <c r="AO128" s="61"/>
      <c r="AP128" s="61"/>
      <c r="AQ128" s="61"/>
      <c r="AR128" s="61"/>
      <c r="AS128" s="61"/>
      <c r="AT128" s="61"/>
      <c r="AU128" s="61"/>
      <c r="AV128" s="61"/>
      <c r="AW128" s="61"/>
      <c r="AX128" s="61"/>
    </row>
    <row r="129" spans="1:50" ht="23.5" x14ac:dyDescent="0.35">
      <c r="A129" s="91"/>
      <c r="B129" s="92"/>
      <c r="E129" s="94"/>
      <c r="F129" s="10"/>
      <c r="AG129" s="61"/>
      <c r="AH129" s="61"/>
      <c r="AI129" s="61"/>
      <c r="AJ129" s="61"/>
      <c r="AK129" s="61"/>
      <c r="AL129" s="61"/>
      <c r="AM129" s="61"/>
      <c r="AN129" s="61"/>
      <c r="AO129" s="61"/>
      <c r="AP129" s="61"/>
      <c r="AQ129" s="61"/>
      <c r="AR129" s="61"/>
      <c r="AS129" s="61"/>
      <c r="AT129" s="61"/>
      <c r="AU129" s="61"/>
      <c r="AV129" s="61"/>
      <c r="AW129" s="61"/>
      <c r="AX129" s="61"/>
    </row>
    <row r="130" spans="1:50" ht="23.5" x14ac:dyDescent="0.35">
      <c r="A130" s="91"/>
      <c r="B130" s="92"/>
      <c r="E130" s="94"/>
      <c r="F130" s="10"/>
      <c r="AG130" s="61"/>
      <c r="AH130" s="61"/>
      <c r="AI130" s="61"/>
      <c r="AJ130" s="61"/>
      <c r="AK130" s="61"/>
      <c r="AL130" s="61"/>
      <c r="AM130" s="61"/>
      <c r="AN130" s="61"/>
      <c r="AO130" s="61"/>
      <c r="AP130" s="61"/>
      <c r="AQ130" s="61"/>
      <c r="AR130" s="61"/>
      <c r="AS130" s="61"/>
      <c r="AT130" s="61"/>
      <c r="AU130" s="61"/>
      <c r="AV130" s="61"/>
      <c r="AW130" s="61"/>
      <c r="AX130" s="61"/>
    </row>
    <row r="131" spans="1:50" ht="23.5" x14ac:dyDescent="0.35">
      <c r="A131" s="91"/>
      <c r="B131" s="92"/>
      <c r="E131" s="94"/>
      <c r="F131" s="10"/>
      <c r="AG131" s="61"/>
      <c r="AH131" s="61"/>
      <c r="AI131" s="61"/>
      <c r="AJ131" s="61"/>
      <c r="AK131" s="61"/>
      <c r="AL131" s="61"/>
      <c r="AM131" s="61"/>
      <c r="AN131" s="61"/>
      <c r="AO131" s="61"/>
      <c r="AP131" s="61"/>
      <c r="AQ131" s="61"/>
      <c r="AR131" s="61"/>
      <c r="AS131" s="61"/>
      <c r="AT131" s="61"/>
      <c r="AU131" s="61"/>
      <c r="AV131" s="61"/>
      <c r="AW131" s="61"/>
      <c r="AX131" s="61"/>
    </row>
    <row r="132" spans="1:50" ht="23.5" x14ac:dyDescent="0.35">
      <c r="A132" s="91"/>
      <c r="B132" s="92"/>
      <c r="E132" s="94"/>
      <c r="F132" s="10"/>
      <c r="AG132" s="61"/>
      <c r="AH132" s="61"/>
      <c r="AI132" s="61"/>
      <c r="AJ132" s="61"/>
      <c r="AK132" s="61"/>
      <c r="AL132" s="61"/>
      <c r="AM132" s="61"/>
      <c r="AN132" s="61"/>
      <c r="AO132" s="61"/>
      <c r="AP132" s="61"/>
      <c r="AQ132" s="61"/>
      <c r="AR132" s="61"/>
      <c r="AS132" s="61"/>
      <c r="AT132" s="61"/>
      <c r="AU132" s="61"/>
      <c r="AV132" s="61"/>
      <c r="AW132" s="61"/>
      <c r="AX132" s="61"/>
    </row>
    <row r="133" spans="1:50" ht="23.5" x14ac:dyDescent="0.35">
      <c r="A133" s="91"/>
      <c r="B133" s="92"/>
      <c r="E133" s="94"/>
      <c r="F133" s="10"/>
      <c r="AG133" s="61"/>
      <c r="AH133" s="61"/>
      <c r="AI133" s="61"/>
      <c r="AJ133" s="61"/>
      <c r="AK133" s="61"/>
      <c r="AL133" s="61"/>
      <c r="AM133" s="61"/>
      <c r="AN133" s="61"/>
      <c r="AO133" s="61"/>
      <c r="AP133" s="61"/>
      <c r="AQ133" s="61"/>
      <c r="AR133" s="61"/>
      <c r="AS133" s="61"/>
      <c r="AT133" s="61"/>
      <c r="AU133" s="61"/>
      <c r="AV133" s="61"/>
      <c r="AW133" s="61"/>
      <c r="AX133" s="61"/>
    </row>
    <row r="134" spans="1:50" ht="23.5" x14ac:dyDescent="0.35">
      <c r="A134" s="91"/>
      <c r="B134" s="92"/>
      <c r="E134" s="94"/>
      <c r="F134" s="10"/>
      <c r="AG134" s="61"/>
      <c r="AH134" s="61"/>
      <c r="AI134" s="61"/>
      <c r="AJ134" s="61"/>
      <c r="AK134" s="61"/>
      <c r="AL134" s="61"/>
      <c r="AM134" s="61"/>
      <c r="AN134" s="61"/>
      <c r="AO134" s="61"/>
      <c r="AP134" s="61"/>
      <c r="AQ134" s="61"/>
      <c r="AR134" s="61"/>
      <c r="AS134" s="61"/>
      <c r="AT134" s="61"/>
      <c r="AU134" s="61"/>
      <c r="AV134" s="61"/>
      <c r="AW134" s="61"/>
      <c r="AX134" s="61"/>
    </row>
    <row r="135" spans="1:50" ht="23.5" x14ac:dyDescent="0.35">
      <c r="A135" s="91"/>
      <c r="B135" s="92"/>
      <c r="E135" s="94"/>
      <c r="F135" s="10"/>
      <c r="AG135" s="61"/>
      <c r="AH135" s="61"/>
      <c r="AI135" s="61"/>
      <c r="AJ135" s="61"/>
      <c r="AK135" s="61"/>
      <c r="AL135" s="61"/>
      <c r="AM135" s="61"/>
      <c r="AN135" s="61"/>
      <c r="AO135" s="61"/>
      <c r="AP135" s="61"/>
      <c r="AQ135" s="61"/>
      <c r="AR135" s="61"/>
      <c r="AS135" s="61"/>
      <c r="AT135" s="61"/>
      <c r="AU135" s="61"/>
      <c r="AV135" s="61"/>
      <c r="AW135" s="61"/>
      <c r="AX135" s="61"/>
    </row>
    <row r="136" spans="1:50" ht="23.5" x14ac:dyDescent="0.35">
      <c r="A136" s="91"/>
      <c r="B136" s="92"/>
      <c r="E136" s="94"/>
      <c r="F136" s="10"/>
      <c r="AG136" s="61"/>
      <c r="AH136" s="61"/>
      <c r="AI136" s="61"/>
      <c r="AJ136" s="61"/>
      <c r="AK136" s="61"/>
      <c r="AL136" s="61"/>
      <c r="AM136" s="61"/>
      <c r="AN136" s="61"/>
      <c r="AO136" s="61"/>
      <c r="AP136" s="61"/>
      <c r="AQ136" s="61"/>
      <c r="AR136" s="61"/>
      <c r="AS136" s="61"/>
      <c r="AT136" s="61"/>
      <c r="AU136" s="61"/>
      <c r="AV136" s="61"/>
      <c r="AW136" s="61"/>
      <c r="AX136" s="61"/>
    </row>
    <row r="137" spans="1:50" ht="23.5" x14ac:dyDescent="0.35">
      <c r="A137" s="91"/>
      <c r="B137" s="92"/>
      <c r="E137" s="94"/>
      <c r="F137" s="10"/>
      <c r="AG137" s="61"/>
      <c r="AH137" s="61"/>
      <c r="AI137" s="61"/>
      <c r="AJ137" s="61"/>
      <c r="AK137" s="61"/>
      <c r="AL137" s="61"/>
      <c r="AM137" s="61"/>
      <c r="AN137" s="61"/>
      <c r="AO137" s="61"/>
      <c r="AP137" s="61"/>
      <c r="AQ137" s="61"/>
      <c r="AR137" s="61"/>
      <c r="AS137" s="61"/>
      <c r="AT137" s="61"/>
      <c r="AU137" s="61"/>
      <c r="AV137" s="61"/>
      <c r="AW137" s="61"/>
      <c r="AX137" s="61"/>
    </row>
    <row r="138" spans="1:50" ht="23.5" x14ac:dyDescent="0.35">
      <c r="A138" s="91"/>
      <c r="B138" s="92"/>
      <c r="E138" s="94"/>
      <c r="F138" s="10"/>
      <c r="AG138" s="61"/>
      <c r="AH138" s="61"/>
      <c r="AI138" s="61"/>
      <c r="AJ138" s="61"/>
      <c r="AK138" s="61"/>
      <c r="AL138" s="61"/>
      <c r="AM138" s="61"/>
      <c r="AN138" s="61"/>
      <c r="AO138" s="61"/>
      <c r="AP138" s="61"/>
      <c r="AQ138" s="61"/>
      <c r="AR138" s="61"/>
      <c r="AS138" s="61"/>
      <c r="AT138" s="61"/>
      <c r="AU138" s="61"/>
      <c r="AV138" s="61"/>
      <c r="AW138" s="61"/>
      <c r="AX138" s="61"/>
    </row>
    <row r="139" spans="1:50" ht="23.5" x14ac:dyDescent="0.35">
      <c r="A139" s="91"/>
      <c r="B139" s="92"/>
      <c r="E139" s="94"/>
      <c r="F139" s="10"/>
      <c r="AG139" s="61"/>
      <c r="AH139" s="61"/>
      <c r="AI139" s="61"/>
      <c r="AJ139" s="61"/>
      <c r="AK139" s="61"/>
      <c r="AL139" s="61"/>
      <c r="AM139" s="61"/>
      <c r="AN139" s="61"/>
      <c r="AO139" s="61"/>
      <c r="AP139" s="61"/>
      <c r="AQ139" s="61"/>
      <c r="AR139" s="61"/>
      <c r="AS139" s="61"/>
      <c r="AT139" s="61"/>
      <c r="AU139" s="61"/>
      <c r="AV139" s="61"/>
      <c r="AW139" s="61"/>
      <c r="AX139" s="61"/>
    </row>
    <row r="140" spans="1:50" ht="23.5" x14ac:dyDescent="0.35">
      <c r="A140" s="91"/>
      <c r="B140" s="92"/>
      <c r="E140" s="94"/>
      <c r="F140" s="10"/>
      <c r="AG140" s="61"/>
      <c r="AH140" s="61"/>
      <c r="AI140" s="61"/>
      <c r="AJ140" s="61"/>
      <c r="AK140" s="61"/>
      <c r="AL140" s="61"/>
      <c r="AM140" s="61"/>
      <c r="AN140" s="61"/>
      <c r="AO140" s="61"/>
      <c r="AP140" s="61"/>
      <c r="AQ140" s="61"/>
      <c r="AR140" s="61"/>
      <c r="AS140" s="61"/>
      <c r="AT140" s="61"/>
      <c r="AU140" s="61"/>
      <c r="AV140" s="61"/>
      <c r="AW140" s="61"/>
      <c r="AX140" s="61"/>
    </row>
    <row r="141" spans="1:50" ht="23.5" x14ac:dyDescent="0.35">
      <c r="A141" s="91"/>
      <c r="B141" s="92"/>
      <c r="E141" s="94"/>
      <c r="F141" s="10"/>
      <c r="AG141" s="61"/>
      <c r="AH141" s="61"/>
      <c r="AI141" s="61"/>
      <c r="AJ141" s="61"/>
      <c r="AK141" s="61"/>
      <c r="AL141" s="61"/>
      <c r="AM141" s="61"/>
      <c r="AN141" s="61"/>
      <c r="AO141" s="61"/>
      <c r="AP141" s="61"/>
      <c r="AQ141" s="61"/>
      <c r="AR141" s="61"/>
      <c r="AS141" s="61"/>
      <c r="AT141" s="61"/>
      <c r="AU141" s="61"/>
      <c r="AV141" s="61"/>
      <c r="AW141" s="61"/>
      <c r="AX141" s="61"/>
    </row>
    <row r="142" spans="1:50" ht="23.5" x14ac:dyDescent="0.35">
      <c r="A142" s="91"/>
      <c r="B142" s="92"/>
      <c r="E142" s="94"/>
      <c r="F142" s="10"/>
      <c r="AG142" s="61"/>
      <c r="AH142" s="61"/>
      <c r="AI142" s="61"/>
      <c r="AJ142" s="61"/>
      <c r="AK142" s="61"/>
      <c r="AL142" s="61"/>
      <c r="AM142" s="61"/>
      <c r="AN142" s="61"/>
      <c r="AO142" s="61"/>
      <c r="AP142" s="61"/>
      <c r="AQ142" s="61"/>
      <c r="AR142" s="61"/>
      <c r="AS142" s="61"/>
      <c r="AT142" s="61"/>
      <c r="AU142" s="61"/>
      <c r="AV142" s="61"/>
      <c r="AW142" s="61"/>
      <c r="AX142" s="61"/>
    </row>
    <row r="143" spans="1:50" ht="23.5" x14ac:dyDescent="0.35">
      <c r="A143" s="91"/>
      <c r="B143" s="92"/>
      <c r="E143" s="94"/>
      <c r="F143" s="10"/>
      <c r="AG143" s="61"/>
      <c r="AH143" s="61"/>
      <c r="AI143" s="61"/>
      <c r="AJ143" s="61"/>
      <c r="AK143" s="61"/>
      <c r="AL143" s="61"/>
      <c r="AM143" s="61"/>
      <c r="AN143" s="61"/>
      <c r="AO143" s="61"/>
      <c r="AP143" s="61"/>
      <c r="AQ143" s="61"/>
      <c r="AR143" s="61"/>
      <c r="AS143" s="61"/>
      <c r="AT143" s="61"/>
      <c r="AU143" s="61"/>
      <c r="AV143" s="61"/>
      <c r="AW143" s="61"/>
      <c r="AX143" s="61"/>
    </row>
    <row r="144" spans="1:50" ht="23.5" x14ac:dyDescent="0.35">
      <c r="A144" s="91"/>
      <c r="B144" s="92"/>
      <c r="E144" s="94"/>
      <c r="F144" s="10"/>
      <c r="AG144" s="61"/>
      <c r="AH144" s="61"/>
      <c r="AI144" s="61"/>
      <c r="AJ144" s="61"/>
      <c r="AK144" s="61"/>
      <c r="AL144" s="61"/>
      <c r="AM144" s="61"/>
      <c r="AN144" s="61"/>
      <c r="AO144" s="61"/>
      <c r="AP144" s="61"/>
      <c r="AQ144" s="61"/>
      <c r="AR144" s="61"/>
      <c r="AS144" s="61"/>
      <c r="AT144" s="61"/>
      <c r="AU144" s="61"/>
      <c r="AV144" s="61"/>
      <c r="AW144" s="61"/>
      <c r="AX144" s="61"/>
    </row>
    <row r="145" spans="1:50" ht="23.5" x14ac:dyDescent="0.35">
      <c r="A145" s="91"/>
      <c r="B145" s="92"/>
      <c r="E145" s="94"/>
      <c r="F145" s="10"/>
      <c r="AG145" s="61"/>
      <c r="AH145" s="61"/>
      <c r="AI145" s="61"/>
      <c r="AJ145" s="61"/>
      <c r="AK145" s="61"/>
      <c r="AL145" s="61"/>
      <c r="AM145" s="61"/>
      <c r="AN145" s="61"/>
      <c r="AO145" s="61"/>
      <c r="AP145" s="61"/>
      <c r="AQ145" s="61"/>
      <c r="AR145" s="61"/>
      <c r="AS145" s="61"/>
      <c r="AT145" s="61"/>
      <c r="AU145" s="61"/>
      <c r="AV145" s="61"/>
      <c r="AW145" s="61"/>
      <c r="AX145" s="61"/>
    </row>
    <row r="146" spans="1:50" ht="23.5" x14ac:dyDescent="0.35">
      <c r="A146" s="91"/>
      <c r="B146" s="92"/>
      <c r="E146" s="94"/>
      <c r="F146" s="10"/>
      <c r="AG146" s="61"/>
      <c r="AH146" s="61"/>
      <c r="AI146" s="61"/>
      <c r="AJ146" s="61"/>
      <c r="AK146" s="61"/>
      <c r="AL146" s="61"/>
      <c r="AM146" s="61"/>
      <c r="AN146" s="61"/>
      <c r="AO146" s="61"/>
      <c r="AP146" s="61"/>
      <c r="AQ146" s="61"/>
      <c r="AR146" s="61"/>
      <c r="AS146" s="61"/>
      <c r="AT146" s="61"/>
      <c r="AU146" s="61"/>
      <c r="AV146" s="61"/>
      <c r="AW146" s="61"/>
      <c r="AX146" s="61"/>
    </row>
    <row r="147" spans="1:50" ht="23.5" x14ac:dyDescent="0.35">
      <c r="A147" s="91"/>
      <c r="B147" s="92"/>
      <c r="E147" s="94"/>
      <c r="F147" s="10"/>
      <c r="AG147" s="61"/>
      <c r="AH147" s="61"/>
      <c r="AI147" s="61"/>
      <c r="AJ147" s="61"/>
      <c r="AK147" s="61"/>
      <c r="AL147" s="61"/>
      <c r="AM147" s="61"/>
      <c r="AN147" s="61"/>
      <c r="AO147" s="61"/>
      <c r="AP147" s="61"/>
      <c r="AQ147" s="61"/>
      <c r="AR147" s="61"/>
      <c r="AS147" s="61"/>
      <c r="AT147" s="61"/>
      <c r="AU147" s="61"/>
      <c r="AV147" s="61"/>
      <c r="AW147" s="61"/>
      <c r="AX147" s="61"/>
    </row>
    <row r="148" spans="1:50" ht="23.5" x14ac:dyDescent="0.35">
      <c r="A148" s="91"/>
      <c r="B148" s="92"/>
      <c r="E148" s="94"/>
      <c r="F148" s="10"/>
      <c r="AG148" s="61"/>
      <c r="AH148" s="61"/>
      <c r="AI148" s="61"/>
      <c r="AJ148" s="61"/>
      <c r="AK148" s="61"/>
      <c r="AL148" s="61"/>
      <c r="AM148" s="61"/>
      <c r="AN148" s="61"/>
      <c r="AO148" s="61"/>
      <c r="AP148" s="61"/>
      <c r="AQ148" s="61"/>
      <c r="AR148" s="61"/>
      <c r="AS148" s="61"/>
      <c r="AT148" s="61"/>
      <c r="AU148" s="61"/>
      <c r="AV148" s="61"/>
      <c r="AW148" s="61"/>
      <c r="AX148" s="61"/>
    </row>
    <row r="149" spans="1:50" ht="23.5" x14ac:dyDescent="0.35">
      <c r="A149" s="91"/>
      <c r="B149" s="92"/>
      <c r="E149" s="94"/>
      <c r="F149" s="10"/>
      <c r="AG149" s="61"/>
      <c r="AH149" s="61"/>
      <c r="AI149" s="61"/>
      <c r="AJ149" s="61"/>
      <c r="AK149" s="61"/>
      <c r="AL149" s="61"/>
      <c r="AM149" s="61"/>
      <c r="AN149" s="61"/>
      <c r="AO149" s="61"/>
      <c r="AP149" s="61"/>
      <c r="AQ149" s="61"/>
      <c r="AR149" s="61"/>
      <c r="AS149" s="61"/>
      <c r="AT149" s="61"/>
      <c r="AU149" s="61"/>
      <c r="AV149" s="61"/>
      <c r="AW149" s="61"/>
      <c r="AX149" s="61"/>
    </row>
    <row r="150" spans="1:50" ht="23.5" x14ac:dyDescent="0.35">
      <c r="A150" s="91"/>
      <c r="B150" s="92"/>
      <c r="E150" s="94"/>
      <c r="F150" s="10"/>
      <c r="AG150" s="61"/>
      <c r="AH150" s="61"/>
      <c r="AI150" s="61"/>
      <c r="AJ150" s="61"/>
      <c r="AK150" s="61"/>
      <c r="AL150" s="61"/>
      <c r="AM150" s="61"/>
      <c r="AN150" s="61"/>
      <c r="AO150" s="61"/>
      <c r="AP150" s="61"/>
      <c r="AQ150" s="61"/>
      <c r="AR150" s="61"/>
      <c r="AS150" s="61"/>
      <c r="AT150" s="61"/>
      <c r="AU150" s="61"/>
      <c r="AV150" s="61"/>
      <c r="AW150" s="61"/>
      <c r="AX150" s="61"/>
    </row>
    <row r="151" spans="1:50" ht="23.5" x14ac:dyDescent="0.35">
      <c r="A151" s="91"/>
      <c r="B151" s="92"/>
      <c r="E151" s="94"/>
      <c r="F151" s="10"/>
      <c r="AG151" s="61"/>
      <c r="AH151" s="61"/>
      <c r="AI151" s="61"/>
      <c r="AJ151" s="61"/>
      <c r="AK151" s="61"/>
      <c r="AL151" s="61"/>
      <c r="AM151" s="61"/>
      <c r="AN151" s="61"/>
      <c r="AO151" s="61"/>
      <c r="AP151" s="61"/>
      <c r="AQ151" s="61"/>
      <c r="AR151" s="61"/>
      <c r="AS151" s="61"/>
      <c r="AT151" s="61"/>
      <c r="AU151" s="61"/>
      <c r="AV151" s="61"/>
      <c r="AW151" s="61"/>
      <c r="AX151" s="61"/>
    </row>
    <row r="152" spans="1:50" ht="23.5" x14ac:dyDescent="0.35">
      <c r="A152" s="91"/>
      <c r="B152" s="92"/>
      <c r="E152" s="94"/>
      <c r="F152" s="10"/>
      <c r="AG152" s="61"/>
      <c r="AH152" s="61"/>
      <c r="AI152" s="61"/>
      <c r="AJ152" s="61"/>
      <c r="AK152" s="61"/>
      <c r="AL152" s="61"/>
      <c r="AM152" s="61"/>
      <c r="AN152" s="61"/>
      <c r="AO152" s="61"/>
      <c r="AP152" s="61"/>
      <c r="AQ152" s="61"/>
      <c r="AR152" s="61"/>
      <c r="AS152" s="61"/>
      <c r="AT152" s="61"/>
      <c r="AU152" s="61"/>
      <c r="AV152" s="61"/>
      <c r="AW152" s="61"/>
      <c r="AX152" s="61"/>
    </row>
    <row r="153" spans="1:50" ht="23.5" x14ac:dyDescent="0.35">
      <c r="A153" s="91"/>
      <c r="B153" s="92"/>
      <c r="E153" s="94"/>
      <c r="F153" s="10"/>
      <c r="AG153" s="61"/>
      <c r="AH153" s="61"/>
      <c r="AI153" s="61"/>
      <c r="AJ153" s="61"/>
      <c r="AK153" s="61"/>
      <c r="AL153" s="61"/>
      <c r="AM153" s="61"/>
      <c r="AN153" s="61"/>
      <c r="AO153" s="61"/>
      <c r="AP153" s="61"/>
      <c r="AQ153" s="61"/>
      <c r="AR153" s="61"/>
      <c r="AS153" s="61"/>
      <c r="AT153" s="61"/>
      <c r="AU153" s="61"/>
      <c r="AV153" s="61"/>
      <c r="AW153" s="61"/>
      <c r="AX153" s="61"/>
    </row>
    <row r="154" spans="1:50" ht="23.5" x14ac:dyDescent="0.35">
      <c r="A154" s="91"/>
      <c r="B154" s="92"/>
      <c r="E154" s="94"/>
      <c r="F154" s="10"/>
      <c r="AG154" s="61"/>
      <c r="AH154" s="61"/>
      <c r="AI154" s="61"/>
      <c r="AJ154" s="61"/>
      <c r="AK154" s="61"/>
      <c r="AL154" s="61"/>
      <c r="AM154" s="61"/>
      <c r="AN154" s="61"/>
      <c r="AO154" s="61"/>
      <c r="AP154" s="61"/>
      <c r="AQ154" s="61"/>
      <c r="AR154" s="61"/>
      <c r="AS154" s="61"/>
      <c r="AT154" s="61"/>
      <c r="AU154" s="61"/>
      <c r="AV154" s="61"/>
      <c r="AW154" s="61"/>
      <c r="AX154" s="61"/>
    </row>
    <row r="155" spans="1:50" x14ac:dyDescent="0.35">
      <c r="A155" s="91"/>
      <c r="B155" s="92"/>
      <c r="E155" s="94"/>
      <c r="F155" s="10"/>
    </row>
    <row r="156" spans="1:50" x14ac:dyDescent="0.35">
      <c r="A156" s="91"/>
      <c r="B156" s="92"/>
      <c r="E156" s="94"/>
      <c r="F156" s="10"/>
    </row>
    <row r="157" spans="1:50" x14ac:dyDescent="0.35">
      <c r="A157" s="91"/>
      <c r="B157" s="92"/>
      <c r="E157" s="94"/>
      <c r="F157" s="10"/>
    </row>
    <row r="158" spans="1:50" x14ac:dyDescent="0.35">
      <c r="A158" s="91"/>
      <c r="B158" s="92"/>
      <c r="E158" s="94"/>
      <c r="F158" s="10"/>
    </row>
    <row r="159" spans="1:50" x14ac:dyDescent="0.35">
      <c r="A159" s="91"/>
      <c r="B159" s="92"/>
      <c r="E159" s="94"/>
      <c r="F159" s="10"/>
    </row>
    <row r="160" spans="1:50" x14ac:dyDescent="0.35">
      <c r="A160" s="91"/>
      <c r="B160" s="92"/>
      <c r="E160" s="94"/>
    </row>
    <row r="161" spans="1:5" x14ac:dyDescent="0.35">
      <c r="A161" s="91"/>
      <c r="B161" s="92"/>
      <c r="E161" s="94"/>
    </row>
    <row r="162" spans="1:5" x14ac:dyDescent="0.35">
      <c r="A162" s="91"/>
      <c r="B162" s="92"/>
      <c r="E162" s="94"/>
    </row>
    <row r="163" spans="1:5" x14ac:dyDescent="0.35">
      <c r="A163" s="91"/>
      <c r="B163" s="92"/>
      <c r="E163" s="94"/>
    </row>
    <row r="164" spans="1:5" x14ac:dyDescent="0.35">
      <c r="A164" s="91"/>
      <c r="B164" s="92"/>
      <c r="E164" s="94"/>
    </row>
    <row r="165" spans="1:5" x14ac:dyDescent="0.35">
      <c r="A165" s="91"/>
      <c r="B165" s="92"/>
      <c r="E165" s="94"/>
    </row>
    <row r="166" spans="1:5" x14ac:dyDescent="0.35">
      <c r="A166" s="91"/>
      <c r="B166" s="92"/>
      <c r="E166" s="94"/>
    </row>
    <row r="167" spans="1:5" x14ac:dyDescent="0.35">
      <c r="A167" s="91"/>
      <c r="B167" s="92"/>
      <c r="E167" s="94"/>
    </row>
    <row r="168" spans="1:5" x14ac:dyDescent="0.35">
      <c r="A168" s="91"/>
      <c r="B168" s="92"/>
      <c r="E168" s="94"/>
    </row>
    <row r="169" spans="1:5" x14ac:dyDescent="0.35">
      <c r="A169" s="91"/>
      <c r="B169" s="92"/>
      <c r="E169" s="94"/>
    </row>
    <row r="170" spans="1:5" x14ac:dyDescent="0.35">
      <c r="A170" s="91"/>
      <c r="B170" s="92"/>
      <c r="E170" s="94"/>
    </row>
    <row r="171" spans="1:5" x14ac:dyDescent="0.35">
      <c r="A171" s="91"/>
      <c r="B171" s="92"/>
      <c r="E171" s="94"/>
    </row>
    <row r="172" spans="1:5" x14ac:dyDescent="0.35">
      <c r="A172" s="91"/>
      <c r="B172" s="92"/>
      <c r="E172" s="94"/>
    </row>
    <row r="173" spans="1:5" x14ac:dyDescent="0.35">
      <c r="A173" s="91"/>
      <c r="B173" s="92"/>
      <c r="E173" s="94"/>
    </row>
    <row r="174" spans="1:5" x14ac:dyDescent="0.35">
      <c r="A174" s="91"/>
      <c r="B174" s="92"/>
      <c r="E174" s="94"/>
    </row>
    <row r="175" spans="1:5" x14ac:dyDescent="0.35">
      <c r="A175" s="91"/>
      <c r="B175" s="92"/>
      <c r="E175" s="94"/>
    </row>
    <row r="176" spans="1:5" x14ac:dyDescent="0.35">
      <c r="A176" s="91"/>
      <c r="B176" s="92"/>
      <c r="E176" s="94"/>
    </row>
    <row r="177" spans="1:5" x14ac:dyDescent="0.35">
      <c r="A177" s="91"/>
      <c r="B177" s="92"/>
      <c r="E177" s="94"/>
    </row>
    <row r="178" spans="1:5" x14ac:dyDescent="0.35">
      <c r="A178" s="91"/>
      <c r="B178" s="92"/>
      <c r="E178" s="94"/>
    </row>
    <row r="179" spans="1:5" x14ac:dyDescent="0.35">
      <c r="A179" s="91"/>
      <c r="B179" s="92"/>
      <c r="E179" s="94"/>
    </row>
    <row r="180" spans="1:5" x14ac:dyDescent="0.35">
      <c r="A180" s="91"/>
      <c r="B180" s="92"/>
      <c r="E180" s="94"/>
    </row>
    <row r="181" spans="1:5" x14ac:dyDescent="0.35">
      <c r="A181" s="91"/>
      <c r="B181" s="92"/>
      <c r="E181" s="94"/>
    </row>
    <row r="182" spans="1:5" x14ac:dyDescent="0.35">
      <c r="A182" s="91"/>
      <c r="B182" s="92"/>
      <c r="E182" s="94"/>
    </row>
    <row r="183" spans="1:5" x14ac:dyDescent="0.35">
      <c r="A183" s="91"/>
      <c r="B183" s="92"/>
      <c r="E183" s="94"/>
    </row>
    <row r="184" spans="1:5" x14ac:dyDescent="0.35">
      <c r="A184" s="91"/>
      <c r="B184" s="92"/>
      <c r="E184" s="94"/>
    </row>
    <row r="185" spans="1:5" x14ac:dyDescent="0.35">
      <c r="A185" s="91"/>
      <c r="B185" s="92"/>
      <c r="E185" s="94"/>
    </row>
    <row r="186" spans="1:5" x14ac:dyDescent="0.35">
      <c r="A186" s="91"/>
      <c r="B186" s="92"/>
      <c r="E186" s="94"/>
    </row>
    <row r="187" spans="1:5" x14ac:dyDescent="0.35">
      <c r="A187" s="91"/>
      <c r="B187" s="92"/>
      <c r="E187" s="94"/>
    </row>
    <row r="188" spans="1:5" x14ac:dyDescent="0.35">
      <c r="A188" s="91"/>
      <c r="B188" s="92"/>
      <c r="E188" s="94"/>
    </row>
    <row r="189" spans="1:5" x14ac:dyDescent="0.35">
      <c r="A189" s="91"/>
      <c r="B189" s="92"/>
      <c r="E189" s="94"/>
    </row>
    <row r="190" spans="1:5" x14ac:dyDescent="0.35">
      <c r="A190" s="91"/>
      <c r="B190" s="92"/>
      <c r="E190" s="94"/>
    </row>
    <row r="191" spans="1:5" x14ac:dyDescent="0.35">
      <c r="A191" s="91"/>
      <c r="B191" s="92"/>
      <c r="E191" s="94"/>
    </row>
    <row r="192" spans="1:5" x14ac:dyDescent="0.35">
      <c r="A192" s="91"/>
      <c r="B192" s="92"/>
      <c r="E192" s="94"/>
    </row>
    <row r="193" spans="1:5" x14ac:dyDescent="0.35">
      <c r="A193" s="91"/>
      <c r="B193" s="92"/>
      <c r="E193" s="94"/>
    </row>
    <row r="194" spans="1:5" x14ac:dyDescent="0.35">
      <c r="A194" s="91"/>
      <c r="B194" s="92"/>
      <c r="E194" s="94"/>
    </row>
    <row r="195" spans="1:5" x14ac:dyDescent="0.35">
      <c r="A195" s="91"/>
      <c r="B195" s="92"/>
      <c r="E195" s="94"/>
    </row>
    <row r="196" spans="1:5" x14ac:dyDescent="0.35">
      <c r="A196" s="91"/>
      <c r="B196" s="92"/>
      <c r="E196" s="94"/>
    </row>
    <row r="197" spans="1:5" x14ac:dyDescent="0.35">
      <c r="A197" s="91"/>
      <c r="B197" s="92"/>
      <c r="E197" s="94"/>
    </row>
    <row r="198" spans="1:5" x14ac:dyDescent="0.35">
      <c r="A198" s="91"/>
      <c r="B198" s="92"/>
      <c r="E198" s="94"/>
    </row>
    <row r="199" spans="1:5" x14ac:dyDescent="0.35">
      <c r="A199" s="91"/>
      <c r="B199" s="92"/>
      <c r="E199" s="94"/>
    </row>
    <row r="200" spans="1:5" x14ac:dyDescent="0.35">
      <c r="A200" s="91"/>
      <c r="B200" s="92"/>
      <c r="E200" s="94"/>
    </row>
    <row r="201" spans="1:5" x14ac:dyDescent="0.35">
      <c r="A201" s="91"/>
      <c r="B201" s="92"/>
      <c r="E201" s="94"/>
    </row>
    <row r="202" spans="1:5" x14ac:dyDescent="0.35">
      <c r="A202" s="91"/>
      <c r="B202" s="92"/>
      <c r="E202" s="94"/>
    </row>
    <row r="203" spans="1:5" x14ac:dyDescent="0.35">
      <c r="A203" s="91"/>
      <c r="B203" s="92"/>
      <c r="E203" s="94"/>
    </row>
    <row r="204" spans="1:5" x14ac:dyDescent="0.35">
      <c r="A204" s="91"/>
      <c r="B204" s="92"/>
      <c r="E204" s="94"/>
    </row>
    <row r="205" spans="1:5" x14ac:dyDescent="0.35">
      <c r="A205" s="91"/>
      <c r="B205" s="92"/>
      <c r="E205" s="94"/>
    </row>
    <row r="206" spans="1:5" x14ac:dyDescent="0.35">
      <c r="A206" s="91"/>
      <c r="B206" s="92"/>
      <c r="E206" s="94"/>
    </row>
    <row r="207" spans="1:5" x14ac:dyDescent="0.35">
      <c r="A207" s="91"/>
      <c r="B207" s="92"/>
      <c r="E207" s="94"/>
    </row>
    <row r="208" spans="1:5" x14ac:dyDescent="0.35">
      <c r="A208" s="91"/>
      <c r="B208" s="92"/>
      <c r="E208" s="94"/>
    </row>
    <row r="209" spans="1:5" x14ac:dyDescent="0.35">
      <c r="A209" s="91"/>
      <c r="B209" s="92"/>
      <c r="E209" s="94"/>
    </row>
    <row r="210" spans="1:5" x14ac:dyDescent="0.35">
      <c r="A210" s="91"/>
      <c r="B210" s="92"/>
      <c r="E210" s="94"/>
    </row>
    <row r="211" spans="1:5" x14ac:dyDescent="0.35">
      <c r="A211" s="91"/>
      <c r="B211" s="92"/>
      <c r="E211" s="94"/>
    </row>
    <row r="212" spans="1:5" x14ac:dyDescent="0.35">
      <c r="A212" s="91"/>
      <c r="B212" s="92"/>
      <c r="E212" s="94"/>
    </row>
    <row r="213" spans="1:5" x14ac:dyDescent="0.35">
      <c r="A213" s="91"/>
      <c r="B213" s="92"/>
      <c r="E213" s="94"/>
    </row>
    <row r="214" spans="1:5" x14ac:dyDescent="0.35">
      <c r="A214" s="91"/>
      <c r="B214" s="92"/>
      <c r="E214" s="94"/>
    </row>
    <row r="215" spans="1:5" x14ac:dyDescent="0.35">
      <c r="A215" s="91"/>
      <c r="B215" s="92"/>
      <c r="E215" s="94"/>
    </row>
    <row r="216" spans="1:5" x14ac:dyDescent="0.35">
      <c r="A216" s="91"/>
      <c r="B216" s="92"/>
      <c r="E216" s="94"/>
    </row>
    <row r="217" spans="1:5" x14ac:dyDescent="0.35">
      <c r="A217" s="91"/>
      <c r="B217" s="92"/>
      <c r="E217" s="94"/>
    </row>
    <row r="218" spans="1:5" x14ac:dyDescent="0.35">
      <c r="A218" s="91"/>
      <c r="B218" s="92"/>
      <c r="E218" s="94"/>
    </row>
    <row r="219" spans="1:5" x14ac:dyDescent="0.35">
      <c r="A219" s="91"/>
      <c r="B219" s="92"/>
      <c r="E219" s="94"/>
    </row>
    <row r="220" spans="1:5" x14ac:dyDescent="0.35">
      <c r="A220" s="91"/>
      <c r="B220" s="92"/>
      <c r="E220" s="94"/>
    </row>
    <row r="221" spans="1:5" x14ac:dyDescent="0.35">
      <c r="A221" s="91"/>
      <c r="B221" s="92"/>
      <c r="E221" s="94"/>
    </row>
    <row r="222" spans="1:5" x14ac:dyDescent="0.35">
      <c r="A222" s="91"/>
      <c r="B222" s="92"/>
      <c r="E222" s="94"/>
    </row>
    <row r="223" spans="1:5" x14ac:dyDescent="0.35">
      <c r="A223" s="91"/>
      <c r="B223" s="92"/>
      <c r="E223" s="94"/>
    </row>
    <row r="224" spans="1:5" x14ac:dyDescent="0.35">
      <c r="A224" s="91"/>
      <c r="B224" s="92"/>
      <c r="E224" s="94"/>
    </row>
    <row r="225" spans="1:5" x14ac:dyDescent="0.35">
      <c r="A225" s="91"/>
      <c r="B225" s="92"/>
      <c r="E225" s="94"/>
    </row>
    <row r="226" spans="1:5" x14ac:dyDescent="0.35">
      <c r="A226" s="91"/>
      <c r="B226" s="92"/>
      <c r="E226" s="94"/>
    </row>
    <row r="227" spans="1:5" x14ac:dyDescent="0.35">
      <c r="A227" s="91"/>
      <c r="B227" s="92"/>
      <c r="E227" s="94"/>
    </row>
    <row r="228" spans="1:5" x14ac:dyDescent="0.35">
      <c r="A228" s="91"/>
      <c r="B228" s="92"/>
      <c r="E228" s="94"/>
    </row>
    <row r="229" spans="1:5" x14ac:dyDescent="0.35">
      <c r="A229" s="91"/>
      <c r="B229" s="92"/>
      <c r="E229" s="94"/>
    </row>
    <row r="230" spans="1:5" x14ac:dyDescent="0.35">
      <c r="A230" s="91"/>
      <c r="B230" s="92"/>
      <c r="E230" s="94"/>
    </row>
    <row r="231" spans="1:5" x14ac:dyDescent="0.35">
      <c r="A231" s="91"/>
      <c r="B231" s="92"/>
      <c r="E231" s="94"/>
    </row>
    <row r="232" spans="1:5" x14ac:dyDescent="0.35">
      <c r="A232" s="91"/>
      <c r="B232" s="92"/>
      <c r="E232" s="94"/>
    </row>
    <row r="233" spans="1:5" x14ac:dyDescent="0.35">
      <c r="A233" s="91"/>
      <c r="B233" s="92"/>
      <c r="E233" s="94"/>
    </row>
    <row r="234" spans="1:5" x14ac:dyDescent="0.35">
      <c r="A234" s="91"/>
      <c r="B234" s="92"/>
      <c r="E234" s="94"/>
    </row>
    <row r="235" spans="1:5" x14ac:dyDescent="0.35">
      <c r="A235" s="91"/>
      <c r="B235" s="92"/>
      <c r="E235" s="94"/>
    </row>
    <row r="236" spans="1:5" x14ac:dyDescent="0.35">
      <c r="A236" s="91"/>
      <c r="B236" s="92"/>
      <c r="E236" s="94"/>
    </row>
    <row r="237" spans="1:5" x14ac:dyDescent="0.35">
      <c r="A237" s="91"/>
      <c r="B237" s="92"/>
      <c r="E237" s="94"/>
    </row>
    <row r="238" spans="1:5" x14ac:dyDescent="0.35">
      <c r="A238" s="91"/>
      <c r="B238" s="92"/>
      <c r="E238" s="94"/>
    </row>
    <row r="239" spans="1:5" x14ac:dyDescent="0.35">
      <c r="A239" s="91"/>
      <c r="B239" s="92"/>
      <c r="E239" s="94"/>
    </row>
    <row r="240" spans="1:5" x14ac:dyDescent="0.35">
      <c r="A240" s="91"/>
      <c r="B240" s="92"/>
      <c r="E240" s="94"/>
    </row>
    <row r="241" spans="1:5" x14ac:dyDescent="0.35">
      <c r="A241" s="91"/>
      <c r="B241" s="92"/>
      <c r="E241" s="94"/>
    </row>
    <row r="242" spans="1:5" x14ac:dyDescent="0.35">
      <c r="A242" s="91"/>
      <c r="B242" s="92"/>
      <c r="E242" s="94"/>
    </row>
    <row r="243" spans="1:5" x14ac:dyDescent="0.35">
      <c r="A243" s="91"/>
      <c r="B243" s="92"/>
      <c r="E243" s="94"/>
    </row>
    <row r="244" spans="1:5" x14ac:dyDescent="0.35">
      <c r="A244" s="91"/>
      <c r="B244" s="92"/>
      <c r="E244" s="94"/>
    </row>
    <row r="245" spans="1:5" x14ac:dyDescent="0.35">
      <c r="A245" s="91"/>
      <c r="B245" s="92"/>
      <c r="E245" s="94"/>
    </row>
    <row r="246" spans="1:5" x14ac:dyDescent="0.35">
      <c r="A246" s="91"/>
      <c r="B246" s="92"/>
      <c r="E246" s="94"/>
    </row>
    <row r="247" spans="1:5" x14ac:dyDescent="0.35">
      <c r="A247" s="91"/>
      <c r="B247" s="92"/>
      <c r="E247" s="94"/>
    </row>
    <row r="248" spans="1:5" x14ac:dyDescent="0.35">
      <c r="A248" s="91"/>
      <c r="B248" s="92"/>
      <c r="E248" s="94"/>
    </row>
    <row r="249" spans="1:5" x14ac:dyDescent="0.35">
      <c r="A249" s="91"/>
      <c r="B249" s="92"/>
      <c r="E249" s="94"/>
    </row>
    <row r="250" spans="1:5" x14ac:dyDescent="0.35">
      <c r="A250" s="91"/>
      <c r="B250" s="92"/>
      <c r="E250" s="94"/>
    </row>
    <row r="251" spans="1:5" x14ac:dyDescent="0.35">
      <c r="A251" s="91"/>
      <c r="B251" s="92"/>
      <c r="E251" s="94"/>
    </row>
    <row r="252" spans="1:5" x14ac:dyDescent="0.35">
      <c r="A252" s="91"/>
      <c r="B252" s="92"/>
      <c r="E252" s="94"/>
    </row>
    <row r="253" spans="1:5" x14ac:dyDescent="0.35">
      <c r="A253" s="91"/>
      <c r="B253" s="92"/>
      <c r="E253" s="94"/>
    </row>
    <row r="254" spans="1:5" x14ac:dyDescent="0.35">
      <c r="A254" s="91"/>
      <c r="B254" s="92"/>
      <c r="E254" s="94"/>
    </row>
    <row r="255" spans="1:5" x14ac:dyDescent="0.35">
      <c r="A255" s="91"/>
      <c r="B255" s="92"/>
      <c r="E255" s="94"/>
    </row>
    <row r="256" spans="1:5" x14ac:dyDescent="0.35">
      <c r="A256" s="91"/>
      <c r="B256" s="92"/>
      <c r="E256" s="94"/>
    </row>
    <row r="257" spans="1:5" x14ac:dyDescent="0.35">
      <c r="A257" s="91"/>
      <c r="B257" s="92"/>
      <c r="E257" s="94"/>
    </row>
    <row r="258" spans="1:5" x14ac:dyDescent="0.35">
      <c r="A258" s="91"/>
      <c r="B258" s="92"/>
      <c r="E258" s="94"/>
    </row>
    <row r="259" spans="1:5" x14ac:dyDescent="0.35">
      <c r="A259" s="91"/>
      <c r="B259" s="92"/>
      <c r="E259" s="94"/>
    </row>
    <row r="260" spans="1:5" x14ac:dyDescent="0.35">
      <c r="A260" s="91"/>
      <c r="B260" s="92"/>
      <c r="E260" s="94"/>
    </row>
    <row r="261" spans="1:5" x14ac:dyDescent="0.35">
      <c r="A261" s="91"/>
      <c r="B261" s="92"/>
      <c r="E261" s="94"/>
    </row>
    <row r="262" spans="1:5" x14ac:dyDescent="0.35">
      <c r="A262" s="91"/>
      <c r="B262" s="92"/>
      <c r="E262" s="94"/>
    </row>
    <row r="263" spans="1:5" x14ac:dyDescent="0.35">
      <c r="A263" s="91"/>
      <c r="B263" s="92"/>
      <c r="E263" s="94"/>
    </row>
    <row r="264" spans="1:5" x14ac:dyDescent="0.35">
      <c r="A264" s="91"/>
      <c r="B264" s="92"/>
      <c r="E264" s="94"/>
    </row>
    <row r="265" spans="1:5" x14ac:dyDescent="0.35">
      <c r="A265" s="91"/>
      <c r="B265" s="92"/>
      <c r="E265" s="94"/>
    </row>
    <row r="266" spans="1:5" x14ac:dyDescent="0.35">
      <c r="A266" s="91"/>
      <c r="B266" s="92"/>
      <c r="E266" s="94"/>
    </row>
    <row r="267" spans="1:5" x14ac:dyDescent="0.35">
      <c r="A267" s="91"/>
      <c r="B267" s="92"/>
      <c r="E267" s="94"/>
    </row>
    <row r="268" spans="1:5" x14ac:dyDescent="0.35">
      <c r="A268" s="91"/>
      <c r="B268" s="92"/>
      <c r="E268" s="94"/>
    </row>
    <row r="269" spans="1:5" x14ac:dyDescent="0.35">
      <c r="A269" s="91"/>
      <c r="B269" s="92"/>
      <c r="E269" s="94"/>
    </row>
    <row r="270" spans="1:5" x14ac:dyDescent="0.35">
      <c r="A270" s="91"/>
      <c r="B270" s="92"/>
      <c r="E270" s="94"/>
    </row>
    <row r="271" spans="1:5" x14ac:dyDescent="0.35">
      <c r="A271" s="91"/>
      <c r="B271" s="92"/>
      <c r="E271" s="94"/>
    </row>
    <row r="272" spans="1:5" x14ac:dyDescent="0.35">
      <c r="A272" s="91"/>
      <c r="B272" s="92"/>
      <c r="E272" s="94"/>
    </row>
    <row r="273" spans="1:5" x14ac:dyDescent="0.35">
      <c r="A273" s="91"/>
      <c r="B273" s="92"/>
      <c r="E273" s="94"/>
    </row>
    <row r="274" spans="1:5" x14ac:dyDescent="0.35">
      <c r="A274" s="91"/>
      <c r="B274" s="92"/>
      <c r="E274" s="94"/>
    </row>
    <row r="275" spans="1:5" x14ac:dyDescent="0.35">
      <c r="A275" s="91"/>
      <c r="B275" s="92"/>
      <c r="E275" s="94"/>
    </row>
    <row r="276" spans="1:5" x14ac:dyDescent="0.35">
      <c r="A276" s="91"/>
      <c r="B276" s="92"/>
      <c r="E276" s="94"/>
    </row>
    <row r="277" spans="1:5" x14ac:dyDescent="0.35">
      <c r="A277" s="91"/>
      <c r="B277" s="92"/>
      <c r="E277" s="94"/>
    </row>
    <row r="278" spans="1:5" x14ac:dyDescent="0.35">
      <c r="A278" s="91"/>
      <c r="B278" s="92"/>
      <c r="E278" s="94"/>
    </row>
    <row r="279" spans="1:5" x14ac:dyDescent="0.35">
      <c r="A279" s="91"/>
      <c r="B279" s="92"/>
      <c r="E279" s="94"/>
    </row>
    <row r="280" spans="1:5" x14ac:dyDescent="0.35">
      <c r="A280" s="91"/>
      <c r="B280" s="92"/>
      <c r="E280" s="94"/>
    </row>
    <row r="281" spans="1:5" x14ac:dyDescent="0.35">
      <c r="A281" s="91"/>
      <c r="B281" s="92"/>
      <c r="E281" s="94"/>
    </row>
    <row r="282" spans="1:5" x14ac:dyDescent="0.35">
      <c r="A282" s="91"/>
      <c r="B282" s="92"/>
      <c r="E282" s="94"/>
    </row>
    <row r="283" spans="1:5" x14ac:dyDescent="0.35">
      <c r="A283" s="91"/>
      <c r="B283" s="92"/>
      <c r="E283" s="94"/>
    </row>
    <row r="284" spans="1:5" x14ac:dyDescent="0.35">
      <c r="A284" s="91"/>
      <c r="B284" s="92"/>
      <c r="E284" s="94"/>
    </row>
    <row r="285" spans="1:5" x14ac:dyDescent="0.35">
      <c r="A285" s="91"/>
      <c r="B285" s="92"/>
      <c r="E285" s="94"/>
    </row>
    <row r="286" spans="1:5" x14ac:dyDescent="0.35">
      <c r="A286" s="91"/>
      <c r="B286" s="92"/>
      <c r="E286" s="94"/>
    </row>
    <row r="287" spans="1:5" x14ac:dyDescent="0.35">
      <c r="A287" s="91"/>
      <c r="B287" s="92"/>
      <c r="E287" s="94"/>
    </row>
    <row r="288" spans="1:5" x14ac:dyDescent="0.35">
      <c r="A288" s="91"/>
      <c r="B288" s="92"/>
      <c r="E288" s="94"/>
    </row>
    <row r="289" spans="1:5" x14ac:dyDescent="0.35">
      <c r="A289" s="91"/>
      <c r="B289" s="92"/>
      <c r="E289" s="94"/>
    </row>
    <row r="290" spans="1:5" x14ac:dyDescent="0.35">
      <c r="A290" s="91"/>
      <c r="B290" s="92"/>
      <c r="E290" s="94"/>
    </row>
    <row r="291" spans="1:5" x14ac:dyDescent="0.35">
      <c r="A291" s="91"/>
      <c r="B291" s="92"/>
      <c r="E291" s="94"/>
    </row>
    <row r="292" spans="1:5" x14ac:dyDescent="0.35">
      <c r="A292" s="91"/>
      <c r="B292" s="92"/>
      <c r="E292" s="94"/>
    </row>
    <row r="293" spans="1:5" x14ac:dyDescent="0.35">
      <c r="A293" s="91"/>
      <c r="B293" s="92"/>
      <c r="E293" s="94"/>
    </row>
    <row r="294" spans="1:5" x14ac:dyDescent="0.35">
      <c r="A294" s="91"/>
      <c r="B294" s="92"/>
      <c r="E294" s="94"/>
    </row>
    <row r="295" spans="1:5" x14ac:dyDescent="0.35">
      <c r="A295" s="91"/>
      <c r="B295" s="92"/>
      <c r="E295" s="94"/>
    </row>
    <row r="296" spans="1:5" x14ac:dyDescent="0.35">
      <c r="A296" s="91"/>
      <c r="B296" s="92"/>
      <c r="E296" s="94"/>
    </row>
    <row r="297" spans="1:5" x14ac:dyDescent="0.35">
      <c r="A297" s="91"/>
      <c r="B297" s="92"/>
      <c r="E297" s="94"/>
    </row>
    <row r="298" spans="1:5" x14ac:dyDescent="0.35">
      <c r="A298" s="91"/>
      <c r="B298" s="92"/>
      <c r="E298" s="94"/>
    </row>
    <row r="299" spans="1:5" x14ac:dyDescent="0.35">
      <c r="A299" s="91"/>
      <c r="B299" s="92"/>
      <c r="E299" s="94"/>
    </row>
    <row r="300" spans="1:5" x14ac:dyDescent="0.35">
      <c r="A300" s="91"/>
      <c r="B300" s="92"/>
      <c r="E300" s="94"/>
    </row>
    <row r="301" spans="1:5" x14ac:dyDescent="0.35">
      <c r="A301" s="91"/>
      <c r="B301" s="92"/>
      <c r="E301" s="94"/>
    </row>
    <row r="302" spans="1:5" x14ac:dyDescent="0.35">
      <c r="A302" s="91"/>
      <c r="B302" s="92"/>
      <c r="E302" s="94"/>
    </row>
    <row r="303" spans="1:5" x14ac:dyDescent="0.35">
      <c r="A303" s="91"/>
      <c r="B303" s="92"/>
      <c r="E303" s="94"/>
    </row>
    <row r="304" spans="1:5" x14ac:dyDescent="0.35">
      <c r="A304" s="91"/>
      <c r="B304" s="92"/>
      <c r="E304" s="94"/>
    </row>
    <row r="305" spans="1:5" x14ac:dyDescent="0.35">
      <c r="A305" s="91"/>
      <c r="B305" s="92"/>
      <c r="E305" s="94"/>
    </row>
    <row r="306" spans="1:5" x14ac:dyDescent="0.35">
      <c r="A306" s="91"/>
      <c r="B306" s="92"/>
      <c r="E306" s="94"/>
    </row>
    <row r="307" spans="1:5" x14ac:dyDescent="0.35">
      <c r="A307" s="91"/>
      <c r="B307" s="92"/>
      <c r="E307" s="94"/>
    </row>
    <row r="308" spans="1:5" x14ac:dyDescent="0.35">
      <c r="A308" s="91"/>
      <c r="B308" s="92"/>
      <c r="E308" s="94"/>
    </row>
    <row r="309" spans="1:5" x14ac:dyDescent="0.35">
      <c r="A309" s="91"/>
      <c r="B309" s="92"/>
      <c r="E309" s="94"/>
    </row>
    <row r="310" spans="1:5" x14ac:dyDescent="0.35">
      <c r="A310" s="91"/>
      <c r="B310" s="92"/>
      <c r="E310" s="94"/>
    </row>
    <row r="311" spans="1:5" x14ac:dyDescent="0.35">
      <c r="A311" s="91"/>
      <c r="B311" s="92"/>
      <c r="E311" s="94"/>
    </row>
    <row r="312" spans="1:5" x14ac:dyDescent="0.35">
      <c r="A312" s="91"/>
      <c r="B312" s="92"/>
      <c r="E312" s="94"/>
    </row>
    <row r="313" spans="1:5" x14ac:dyDescent="0.35">
      <c r="A313" s="91"/>
      <c r="B313" s="92"/>
      <c r="E313" s="94"/>
    </row>
    <row r="314" spans="1:5" x14ac:dyDescent="0.35">
      <c r="A314" s="91"/>
      <c r="B314" s="92"/>
      <c r="E314" s="94"/>
    </row>
    <row r="315" spans="1:5" x14ac:dyDescent="0.35">
      <c r="A315" s="91"/>
      <c r="B315" s="92"/>
      <c r="E315" s="94"/>
    </row>
    <row r="316" spans="1:5" x14ac:dyDescent="0.35">
      <c r="A316" s="91"/>
      <c r="B316" s="92"/>
      <c r="E316" s="94"/>
    </row>
    <row r="317" spans="1:5" x14ac:dyDescent="0.35">
      <c r="A317" s="91"/>
      <c r="B317" s="92"/>
      <c r="E317" s="94"/>
    </row>
    <row r="318" spans="1:5" x14ac:dyDescent="0.35">
      <c r="A318" s="91"/>
      <c r="B318" s="92"/>
      <c r="E318" s="94"/>
    </row>
    <row r="319" spans="1:5" x14ac:dyDescent="0.35">
      <c r="A319" s="91"/>
      <c r="B319" s="92"/>
      <c r="E319" s="94"/>
    </row>
    <row r="320" spans="1:5" x14ac:dyDescent="0.35">
      <c r="A320" s="91"/>
      <c r="B320" s="92"/>
      <c r="E320" s="94"/>
    </row>
    <row r="321" spans="1:5" x14ac:dyDescent="0.35">
      <c r="A321" s="91"/>
      <c r="B321" s="92"/>
      <c r="E321" s="94"/>
    </row>
    <row r="322" spans="1:5" x14ac:dyDescent="0.35">
      <c r="A322" s="91"/>
      <c r="B322" s="92"/>
      <c r="E322" s="94"/>
    </row>
    <row r="323" spans="1:5" x14ac:dyDescent="0.35">
      <c r="A323" s="91"/>
      <c r="B323" s="92"/>
      <c r="E323" s="94"/>
    </row>
    <row r="324" spans="1:5" x14ac:dyDescent="0.35">
      <c r="A324" s="91"/>
      <c r="B324" s="92"/>
      <c r="E324" s="94"/>
    </row>
    <row r="325" spans="1:5" x14ac:dyDescent="0.35">
      <c r="A325" s="91"/>
      <c r="B325" s="92"/>
      <c r="E325" s="94"/>
    </row>
    <row r="326" spans="1:5" x14ac:dyDescent="0.35">
      <c r="A326" s="91"/>
      <c r="B326" s="92"/>
      <c r="E326" s="94"/>
    </row>
    <row r="327" spans="1:5" x14ac:dyDescent="0.35">
      <c r="A327" s="91"/>
      <c r="B327" s="92"/>
      <c r="E327" s="94"/>
    </row>
    <row r="328" spans="1:5" x14ac:dyDescent="0.35">
      <c r="A328" s="91"/>
      <c r="B328" s="92"/>
      <c r="E328" s="94"/>
    </row>
    <row r="329" spans="1:5" x14ac:dyDescent="0.35">
      <c r="A329" s="91"/>
      <c r="B329" s="92"/>
      <c r="E329" s="94"/>
    </row>
    <row r="330" spans="1:5" x14ac:dyDescent="0.35">
      <c r="A330" s="91"/>
      <c r="B330" s="92"/>
      <c r="E330" s="94"/>
    </row>
    <row r="331" spans="1:5" x14ac:dyDescent="0.35">
      <c r="A331" s="91"/>
      <c r="B331" s="92"/>
      <c r="E331" s="94"/>
    </row>
    <row r="332" spans="1:5" x14ac:dyDescent="0.35">
      <c r="A332" s="91"/>
      <c r="B332" s="92"/>
      <c r="E332" s="94"/>
    </row>
    <row r="333" spans="1:5" x14ac:dyDescent="0.35">
      <c r="A333" s="91"/>
      <c r="B333" s="92"/>
      <c r="E333" s="94"/>
    </row>
    <row r="334" spans="1:5" x14ac:dyDescent="0.35">
      <c r="A334" s="91"/>
      <c r="B334" s="92"/>
      <c r="E334" s="94"/>
    </row>
    <row r="335" spans="1:5" x14ac:dyDescent="0.35">
      <c r="A335" s="91"/>
      <c r="B335" s="92"/>
      <c r="E335" s="94"/>
    </row>
    <row r="336" spans="1:5" x14ac:dyDescent="0.35">
      <c r="A336" s="91"/>
      <c r="B336" s="92"/>
      <c r="E336" s="94"/>
    </row>
    <row r="337" spans="1:5" x14ac:dyDescent="0.35">
      <c r="A337" s="91"/>
      <c r="B337" s="92"/>
      <c r="E337" s="94"/>
    </row>
    <row r="338" spans="1:5" x14ac:dyDescent="0.35">
      <c r="A338" s="91"/>
      <c r="B338" s="92"/>
      <c r="E338" s="94"/>
    </row>
    <row r="339" spans="1:5" x14ac:dyDescent="0.35">
      <c r="A339" s="91"/>
      <c r="B339" s="92"/>
      <c r="E339" s="94"/>
    </row>
    <row r="340" spans="1:5" x14ac:dyDescent="0.35">
      <c r="A340" s="91"/>
      <c r="B340" s="92"/>
      <c r="E340" s="94"/>
    </row>
    <row r="341" spans="1:5" x14ac:dyDescent="0.35">
      <c r="A341" s="91"/>
      <c r="B341" s="92"/>
      <c r="E341" s="94"/>
    </row>
    <row r="342" spans="1:5" x14ac:dyDescent="0.35">
      <c r="A342" s="91"/>
      <c r="B342" s="92"/>
      <c r="E342" s="94"/>
    </row>
    <row r="343" spans="1:5" x14ac:dyDescent="0.35">
      <c r="A343" s="91"/>
      <c r="B343" s="92"/>
      <c r="E343" s="94"/>
    </row>
    <row r="344" spans="1:5" x14ac:dyDescent="0.35">
      <c r="A344" s="91"/>
      <c r="B344" s="92"/>
      <c r="E344" s="94"/>
    </row>
    <row r="345" spans="1:5" x14ac:dyDescent="0.35">
      <c r="A345" s="91"/>
      <c r="B345" s="92"/>
      <c r="E345" s="94"/>
    </row>
    <row r="346" spans="1:5" x14ac:dyDescent="0.35">
      <c r="A346" s="91"/>
      <c r="B346" s="92"/>
      <c r="E346" s="94"/>
    </row>
    <row r="347" spans="1:5" x14ac:dyDescent="0.35">
      <c r="A347" s="91"/>
      <c r="B347" s="92"/>
      <c r="E347" s="94"/>
    </row>
    <row r="348" spans="1:5" x14ac:dyDescent="0.35">
      <c r="A348" s="91"/>
      <c r="B348" s="92"/>
      <c r="E348" s="94"/>
    </row>
    <row r="349" spans="1:5" x14ac:dyDescent="0.35">
      <c r="A349" s="91"/>
      <c r="B349" s="92"/>
      <c r="E349" s="94"/>
    </row>
    <row r="350" spans="1:5" x14ac:dyDescent="0.35">
      <c r="A350" s="91"/>
      <c r="B350" s="92"/>
      <c r="E350" s="94"/>
    </row>
    <row r="351" spans="1:5" x14ac:dyDescent="0.35">
      <c r="A351" s="91"/>
      <c r="B351" s="92"/>
      <c r="E351" s="94"/>
    </row>
    <row r="352" spans="1:5" x14ac:dyDescent="0.35">
      <c r="A352" s="91"/>
      <c r="B352" s="92"/>
      <c r="E352" s="94"/>
    </row>
    <row r="353" spans="1:5" x14ac:dyDescent="0.35">
      <c r="A353" s="91"/>
      <c r="B353" s="92"/>
      <c r="E353" s="94"/>
    </row>
    <row r="354" spans="1:5" x14ac:dyDescent="0.35">
      <c r="A354" s="91"/>
      <c r="B354" s="92"/>
      <c r="E354" s="94"/>
    </row>
    <row r="355" spans="1:5" x14ac:dyDescent="0.35">
      <c r="A355" s="91"/>
      <c r="B355" s="92"/>
      <c r="E355" s="94"/>
    </row>
    <row r="356" spans="1:5" x14ac:dyDescent="0.35">
      <c r="A356" s="91"/>
      <c r="B356" s="92"/>
      <c r="E356" s="94"/>
    </row>
    <row r="357" spans="1:5" x14ac:dyDescent="0.35">
      <c r="A357" s="91"/>
      <c r="B357" s="92"/>
      <c r="E357" s="94"/>
    </row>
    <row r="358" spans="1:5" x14ac:dyDescent="0.35">
      <c r="A358" s="91"/>
      <c r="B358" s="92"/>
      <c r="E358" s="94"/>
    </row>
    <row r="359" spans="1:5" x14ac:dyDescent="0.35">
      <c r="A359" s="91"/>
      <c r="B359" s="92"/>
      <c r="E359" s="94"/>
    </row>
    <row r="360" spans="1:5" x14ac:dyDescent="0.35">
      <c r="A360" s="91"/>
      <c r="B360" s="92"/>
      <c r="E360" s="94"/>
    </row>
    <row r="361" spans="1:5" x14ac:dyDescent="0.35">
      <c r="A361" s="91"/>
      <c r="B361" s="92"/>
      <c r="E361" s="94"/>
    </row>
    <row r="362" spans="1:5" x14ac:dyDescent="0.35">
      <c r="A362" s="91"/>
      <c r="B362" s="92"/>
      <c r="E362" s="94"/>
    </row>
    <row r="363" spans="1:5" x14ac:dyDescent="0.35">
      <c r="A363" s="91"/>
      <c r="B363" s="92"/>
      <c r="E363" s="94"/>
    </row>
    <row r="364" spans="1:5" x14ac:dyDescent="0.35">
      <c r="A364" s="91"/>
      <c r="B364" s="92"/>
      <c r="E364" s="94"/>
    </row>
    <row r="365" spans="1:5" x14ac:dyDescent="0.35">
      <c r="A365" s="91"/>
      <c r="B365" s="92"/>
      <c r="E365" s="94"/>
    </row>
    <row r="366" spans="1:5" x14ac:dyDescent="0.35">
      <c r="A366" s="91"/>
      <c r="B366" s="92"/>
      <c r="E366" s="94"/>
    </row>
    <row r="367" spans="1:5" x14ac:dyDescent="0.35">
      <c r="A367" s="91"/>
      <c r="B367" s="92"/>
      <c r="E367" s="94"/>
    </row>
    <row r="368" spans="1:5" x14ac:dyDescent="0.35">
      <c r="A368" s="91"/>
      <c r="B368" s="92"/>
      <c r="E368" s="94"/>
    </row>
    <row r="369" spans="1:5" x14ac:dyDescent="0.35">
      <c r="A369" s="91"/>
      <c r="B369" s="92"/>
      <c r="E369" s="94"/>
    </row>
    <row r="370" spans="1:5" x14ac:dyDescent="0.35">
      <c r="A370" s="91"/>
      <c r="B370" s="92"/>
      <c r="E370" s="94"/>
    </row>
    <row r="371" spans="1:5" x14ac:dyDescent="0.35">
      <c r="A371" s="91"/>
      <c r="B371" s="92"/>
      <c r="E371" s="94"/>
    </row>
    <row r="372" spans="1:5" x14ac:dyDescent="0.35">
      <c r="A372" s="91"/>
      <c r="B372" s="92"/>
      <c r="E372" s="94"/>
    </row>
    <row r="373" spans="1:5" x14ac:dyDescent="0.35">
      <c r="A373" s="91"/>
      <c r="B373" s="92"/>
      <c r="E373" s="94"/>
    </row>
    <row r="374" spans="1:5" x14ac:dyDescent="0.35">
      <c r="A374" s="91"/>
      <c r="B374" s="92"/>
      <c r="E374" s="94"/>
    </row>
    <row r="375" spans="1:5" x14ac:dyDescent="0.35">
      <c r="A375" s="91"/>
      <c r="B375" s="92"/>
      <c r="E375" s="94"/>
    </row>
    <row r="376" spans="1:5" x14ac:dyDescent="0.35">
      <c r="A376" s="91"/>
      <c r="B376" s="92"/>
      <c r="E376" s="94"/>
    </row>
    <row r="377" spans="1:5" x14ac:dyDescent="0.35">
      <c r="A377" s="91"/>
      <c r="B377" s="92"/>
      <c r="E377" s="94"/>
    </row>
    <row r="378" spans="1:5" x14ac:dyDescent="0.35">
      <c r="A378" s="91"/>
      <c r="B378" s="92"/>
      <c r="E378" s="94"/>
    </row>
    <row r="379" spans="1:5" x14ac:dyDescent="0.35">
      <c r="A379" s="91"/>
      <c r="B379" s="92"/>
      <c r="E379" s="94"/>
    </row>
    <row r="380" spans="1:5" x14ac:dyDescent="0.35">
      <c r="A380" s="91"/>
      <c r="B380" s="92"/>
      <c r="E380" s="94"/>
    </row>
    <row r="381" spans="1:5" x14ac:dyDescent="0.35">
      <c r="A381" s="91"/>
      <c r="B381" s="92"/>
      <c r="E381" s="94"/>
    </row>
    <row r="382" spans="1:5" x14ac:dyDescent="0.35">
      <c r="A382" s="91"/>
      <c r="B382" s="92"/>
      <c r="E382" s="94"/>
    </row>
    <row r="383" spans="1:5" x14ac:dyDescent="0.35">
      <c r="A383" s="91"/>
      <c r="B383" s="92"/>
      <c r="E383" s="94"/>
    </row>
    <row r="384" spans="1:5" x14ac:dyDescent="0.35">
      <c r="A384" s="91"/>
      <c r="B384" s="92"/>
      <c r="E384" s="94"/>
    </row>
    <row r="385" spans="1:5" x14ac:dyDescent="0.35">
      <c r="A385" s="91"/>
      <c r="B385" s="92"/>
      <c r="E385" s="94"/>
    </row>
    <row r="386" spans="1:5" x14ac:dyDescent="0.35">
      <c r="A386" s="91"/>
      <c r="B386" s="92"/>
      <c r="E386" s="94"/>
    </row>
    <row r="387" spans="1:5" x14ac:dyDescent="0.35">
      <c r="A387" s="91"/>
      <c r="B387" s="92"/>
      <c r="E387" s="94"/>
    </row>
    <row r="388" spans="1:5" x14ac:dyDescent="0.35">
      <c r="A388" s="91"/>
      <c r="B388" s="92"/>
      <c r="E388" s="94"/>
    </row>
    <row r="389" spans="1:5" x14ac:dyDescent="0.35">
      <c r="A389" s="91"/>
      <c r="B389" s="92"/>
      <c r="E389" s="94"/>
    </row>
    <row r="390" spans="1:5" x14ac:dyDescent="0.35">
      <c r="A390" s="91"/>
      <c r="B390" s="92"/>
      <c r="E390" s="94"/>
    </row>
    <row r="391" spans="1:5" x14ac:dyDescent="0.35">
      <c r="A391" s="91"/>
      <c r="B391" s="92"/>
      <c r="E391" s="94"/>
    </row>
    <row r="392" spans="1:5" x14ac:dyDescent="0.35">
      <c r="A392" s="91"/>
      <c r="B392" s="92"/>
      <c r="E392" s="94"/>
    </row>
    <row r="393" spans="1:5" x14ac:dyDescent="0.35">
      <c r="A393" s="91"/>
      <c r="B393" s="92"/>
      <c r="E393" s="94"/>
    </row>
    <row r="394" spans="1:5" x14ac:dyDescent="0.35">
      <c r="A394" s="91"/>
      <c r="B394" s="92"/>
      <c r="E394" s="94"/>
    </row>
    <row r="395" spans="1:5" x14ac:dyDescent="0.35">
      <c r="A395" s="91"/>
      <c r="B395" s="92"/>
      <c r="E395" s="94"/>
    </row>
    <row r="396" spans="1:5" x14ac:dyDescent="0.35">
      <c r="A396" s="91"/>
      <c r="B396" s="92"/>
      <c r="E396" s="94"/>
    </row>
    <row r="397" spans="1:5" x14ac:dyDescent="0.35">
      <c r="A397" s="91"/>
      <c r="B397" s="92"/>
      <c r="E397" s="94"/>
    </row>
    <row r="398" spans="1:5" x14ac:dyDescent="0.35">
      <c r="A398" s="91"/>
      <c r="B398" s="92"/>
      <c r="E398" s="94"/>
    </row>
    <row r="399" spans="1:5" x14ac:dyDescent="0.35">
      <c r="A399" s="91"/>
      <c r="B399" s="92"/>
      <c r="E399" s="94"/>
    </row>
    <row r="400" spans="1:5" x14ac:dyDescent="0.35">
      <c r="A400" s="91"/>
      <c r="B400" s="92"/>
      <c r="E400" s="94"/>
    </row>
    <row r="401" spans="1:5" x14ac:dyDescent="0.35">
      <c r="A401" s="91"/>
      <c r="B401" s="92"/>
      <c r="E401" s="94"/>
    </row>
    <row r="402" spans="1:5" x14ac:dyDescent="0.35">
      <c r="A402" s="91"/>
      <c r="B402" s="92"/>
      <c r="E402" s="94"/>
    </row>
    <row r="403" spans="1:5" x14ac:dyDescent="0.35">
      <c r="A403" s="91"/>
      <c r="B403" s="92"/>
      <c r="E403" s="94"/>
    </row>
    <row r="404" spans="1:5" x14ac:dyDescent="0.35">
      <c r="A404" s="91"/>
      <c r="B404" s="92"/>
      <c r="E404" s="94"/>
    </row>
    <row r="405" spans="1:5" x14ac:dyDescent="0.35">
      <c r="A405" s="91"/>
      <c r="B405" s="92"/>
      <c r="E405" s="94"/>
    </row>
    <row r="406" spans="1:5" x14ac:dyDescent="0.35">
      <c r="A406" s="91"/>
      <c r="B406" s="92"/>
      <c r="E406" s="94"/>
    </row>
    <row r="407" spans="1:5" x14ac:dyDescent="0.35">
      <c r="A407" s="91"/>
      <c r="B407" s="92"/>
      <c r="E407" s="94"/>
    </row>
    <row r="408" spans="1:5" x14ac:dyDescent="0.35">
      <c r="A408" s="91"/>
      <c r="B408" s="92"/>
      <c r="E408" s="94"/>
    </row>
    <row r="409" spans="1:5" x14ac:dyDescent="0.35">
      <c r="A409" s="91"/>
      <c r="B409" s="92"/>
      <c r="E409" s="94"/>
    </row>
    <row r="410" spans="1:5" x14ac:dyDescent="0.35">
      <c r="A410" s="91"/>
      <c r="B410" s="92"/>
      <c r="E410" s="94"/>
    </row>
    <row r="411" spans="1:5" x14ac:dyDescent="0.35">
      <c r="A411" s="91"/>
      <c r="B411" s="92"/>
      <c r="E411" s="94"/>
    </row>
    <row r="412" spans="1:5" x14ac:dyDescent="0.35">
      <c r="A412" s="91"/>
      <c r="B412" s="92"/>
      <c r="E412" s="94"/>
    </row>
    <row r="413" spans="1:5" x14ac:dyDescent="0.35">
      <c r="A413" s="91"/>
      <c r="B413" s="92"/>
      <c r="E413" s="94"/>
    </row>
    <row r="414" spans="1:5" x14ac:dyDescent="0.35">
      <c r="A414" s="91"/>
      <c r="B414" s="92"/>
      <c r="E414" s="94"/>
    </row>
    <row r="415" spans="1:5" x14ac:dyDescent="0.35">
      <c r="A415" s="91"/>
      <c r="B415" s="92"/>
      <c r="E415" s="94"/>
    </row>
    <row r="416" spans="1:5" x14ac:dyDescent="0.35">
      <c r="A416" s="91"/>
      <c r="B416" s="92"/>
      <c r="E416" s="94"/>
    </row>
    <row r="417" spans="1:5" x14ac:dyDescent="0.35">
      <c r="A417" s="91"/>
      <c r="B417" s="92"/>
      <c r="E417" s="94"/>
    </row>
    <row r="418" spans="1:5" x14ac:dyDescent="0.35">
      <c r="A418" s="91"/>
      <c r="B418" s="92"/>
      <c r="E418" s="94"/>
    </row>
    <row r="419" spans="1:5" x14ac:dyDescent="0.35">
      <c r="A419" s="91"/>
      <c r="B419" s="92"/>
      <c r="E419" s="94"/>
    </row>
    <row r="420" spans="1:5" x14ac:dyDescent="0.35">
      <c r="A420" s="91"/>
      <c r="B420" s="92"/>
      <c r="E420" s="94"/>
    </row>
    <row r="421" spans="1:5" x14ac:dyDescent="0.35">
      <c r="A421" s="91"/>
      <c r="B421" s="92"/>
      <c r="E421" s="94"/>
    </row>
    <row r="422" spans="1:5" x14ac:dyDescent="0.35">
      <c r="A422" s="91"/>
      <c r="B422" s="92"/>
      <c r="E422" s="94"/>
    </row>
    <row r="423" spans="1:5" x14ac:dyDescent="0.35">
      <c r="A423" s="91"/>
      <c r="B423" s="92"/>
      <c r="E423" s="94"/>
    </row>
    <row r="424" spans="1:5" x14ac:dyDescent="0.35">
      <c r="A424" s="91"/>
      <c r="B424" s="92"/>
      <c r="E424" s="94"/>
    </row>
    <row r="425" spans="1:5" x14ac:dyDescent="0.35">
      <c r="A425" s="91"/>
      <c r="B425" s="92"/>
      <c r="E425" s="94"/>
    </row>
    <row r="426" spans="1:5" x14ac:dyDescent="0.35">
      <c r="A426" s="91"/>
      <c r="B426" s="92"/>
      <c r="E426" s="94"/>
    </row>
    <row r="427" spans="1:5" x14ac:dyDescent="0.35">
      <c r="A427" s="91"/>
      <c r="B427" s="92"/>
      <c r="E427" s="94"/>
    </row>
    <row r="428" spans="1:5" x14ac:dyDescent="0.35">
      <c r="A428" s="91"/>
      <c r="B428" s="92"/>
      <c r="E428" s="94"/>
    </row>
    <row r="429" spans="1:5" x14ac:dyDescent="0.35">
      <c r="A429" s="91"/>
      <c r="B429" s="92"/>
      <c r="E429" s="94"/>
    </row>
    <row r="430" spans="1:5" x14ac:dyDescent="0.35">
      <c r="A430" s="91"/>
      <c r="B430" s="92"/>
      <c r="E430" s="94"/>
    </row>
    <row r="431" spans="1:5" x14ac:dyDescent="0.35">
      <c r="A431" s="91"/>
      <c r="B431" s="92"/>
      <c r="E431" s="94"/>
    </row>
    <row r="432" spans="1:5" x14ac:dyDescent="0.35">
      <c r="A432" s="91"/>
      <c r="B432" s="92"/>
      <c r="E432" s="94"/>
    </row>
    <row r="433" spans="1:5" x14ac:dyDescent="0.35">
      <c r="A433" s="91"/>
      <c r="B433" s="92"/>
      <c r="E433" s="94"/>
    </row>
    <row r="434" spans="1:5" x14ac:dyDescent="0.35">
      <c r="A434" s="91"/>
      <c r="B434" s="92"/>
      <c r="E434" s="94"/>
    </row>
    <row r="435" spans="1:5" x14ac:dyDescent="0.35">
      <c r="A435" s="91"/>
      <c r="B435" s="92"/>
      <c r="E435" s="94"/>
    </row>
    <row r="436" spans="1:5" x14ac:dyDescent="0.35">
      <c r="A436" s="91"/>
      <c r="B436" s="92"/>
      <c r="E436" s="94"/>
    </row>
    <row r="437" spans="1:5" x14ac:dyDescent="0.35">
      <c r="A437" s="91"/>
      <c r="B437" s="92"/>
      <c r="E437" s="94"/>
    </row>
    <row r="438" spans="1:5" x14ac:dyDescent="0.35">
      <c r="A438" s="91"/>
      <c r="B438" s="92"/>
      <c r="E438" s="94"/>
    </row>
    <row r="439" spans="1:5" x14ac:dyDescent="0.35">
      <c r="A439" s="91"/>
      <c r="B439" s="92"/>
      <c r="E439" s="94"/>
    </row>
    <row r="440" spans="1:5" x14ac:dyDescent="0.35">
      <c r="A440" s="91"/>
      <c r="B440" s="92"/>
      <c r="E440" s="94"/>
    </row>
    <row r="441" spans="1:5" x14ac:dyDescent="0.35">
      <c r="A441" s="91"/>
      <c r="B441" s="92"/>
      <c r="E441" s="94"/>
    </row>
    <row r="442" spans="1:5" x14ac:dyDescent="0.35">
      <c r="A442" s="91"/>
      <c r="B442" s="92"/>
      <c r="E442" s="94"/>
    </row>
    <row r="443" spans="1:5" x14ac:dyDescent="0.35">
      <c r="A443" s="91"/>
      <c r="B443" s="92"/>
      <c r="E443" s="94"/>
    </row>
    <row r="444" spans="1:5" x14ac:dyDescent="0.35">
      <c r="A444" s="91"/>
      <c r="B444" s="92"/>
      <c r="E444" s="94"/>
    </row>
    <row r="445" spans="1:5" x14ac:dyDescent="0.35">
      <c r="A445" s="91"/>
      <c r="B445" s="92"/>
      <c r="E445" s="94"/>
    </row>
    <row r="446" spans="1:5" x14ac:dyDescent="0.35">
      <c r="A446" s="91"/>
      <c r="B446" s="92"/>
      <c r="E446" s="94"/>
    </row>
    <row r="447" spans="1:5" x14ac:dyDescent="0.35">
      <c r="A447" s="91"/>
      <c r="B447" s="92"/>
      <c r="E447" s="94"/>
    </row>
    <row r="448" spans="1:5" x14ac:dyDescent="0.35">
      <c r="A448" s="91"/>
      <c r="B448" s="92"/>
      <c r="E448" s="94"/>
    </row>
    <row r="449" spans="1:5" x14ac:dyDescent="0.35">
      <c r="A449" s="91"/>
      <c r="B449" s="92"/>
      <c r="E449" s="94"/>
    </row>
    <row r="450" spans="1:5" x14ac:dyDescent="0.35">
      <c r="A450" s="91"/>
      <c r="B450" s="92"/>
      <c r="E450" s="94"/>
    </row>
    <row r="451" spans="1:5" x14ac:dyDescent="0.35">
      <c r="A451" s="91"/>
      <c r="B451" s="92"/>
      <c r="E451" s="94"/>
    </row>
    <row r="452" spans="1:5" x14ac:dyDescent="0.35">
      <c r="A452" s="91"/>
      <c r="B452" s="92"/>
      <c r="E452" s="94"/>
    </row>
    <row r="453" spans="1:5" x14ac:dyDescent="0.35">
      <c r="A453" s="91"/>
      <c r="B453" s="92"/>
      <c r="E453" s="94"/>
    </row>
    <row r="454" spans="1:5" x14ac:dyDescent="0.35">
      <c r="A454" s="91"/>
      <c r="B454" s="92"/>
      <c r="E454" s="94"/>
    </row>
    <row r="455" spans="1:5" x14ac:dyDescent="0.35">
      <c r="A455" s="91"/>
      <c r="B455" s="92"/>
      <c r="E455" s="94"/>
    </row>
    <row r="456" spans="1:5" x14ac:dyDescent="0.35">
      <c r="A456" s="91"/>
      <c r="B456" s="92"/>
      <c r="E456" s="94"/>
    </row>
    <row r="457" spans="1:5" x14ac:dyDescent="0.35">
      <c r="A457" s="91"/>
      <c r="B457" s="92"/>
      <c r="E457" s="94"/>
    </row>
    <row r="458" spans="1:5" x14ac:dyDescent="0.35">
      <c r="A458" s="91"/>
      <c r="B458" s="92"/>
      <c r="E458" s="94"/>
    </row>
    <row r="459" spans="1:5" x14ac:dyDescent="0.35">
      <c r="A459" s="91"/>
      <c r="B459" s="92"/>
      <c r="E459" s="94"/>
    </row>
    <row r="460" spans="1:5" x14ac:dyDescent="0.35">
      <c r="A460" s="91"/>
      <c r="B460" s="92"/>
      <c r="E460" s="94"/>
    </row>
    <row r="461" spans="1:5" x14ac:dyDescent="0.35">
      <c r="A461" s="91"/>
      <c r="B461" s="92"/>
      <c r="E461" s="94"/>
    </row>
    <row r="462" spans="1:5" x14ac:dyDescent="0.35">
      <c r="A462" s="91"/>
      <c r="B462" s="92"/>
      <c r="E462" s="94"/>
    </row>
    <row r="463" spans="1:5" x14ac:dyDescent="0.35">
      <c r="A463" s="91"/>
      <c r="B463" s="92"/>
      <c r="E463" s="94"/>
    </row>
    <row r="464" spans="1:5" x14ac:dyDescent="0.35">
      <c r="A464" s="91"/>
      <c r="B464" s="92"/>
      <c r="E464" s="94"/>
    </row>
    <row r="465" spans="1:5" x14ac:dyDescent="0.35">
      <c r="A465" s="91"/>
      <c r="B465" s="92"/>
      <c r="E465" s="94"/>
    </row>
    <row r="466" spans="1:5" x14ac:dyDescent="0.35">
      <c r="A466" s="91"/>
      <c r="B466" s="92"/>
      <c r="E466" s="94"/>
    </row>
    <row r="467" spans="1:5" x14ac:dyDescent="0.35">
      <c r="A467" s="91"/>
      <c r="B467" s="92"/>
      <c r="E467" s="94"/>
    </row>
    <row r="468" spans="1:5" x14ac:dyDescent="0.35">
      <c r="A468" s="91"/>
      <c r="B468" s="92"/>
      <c r="E468" s="94"/>
    </row>
    <row r="469" spans="1:5" x14ac:dyDescent="0.35">
      <c r="A469" s="91"/>
      <c r="B469" s="92"/>
      <c r="E469" s="94"/>
    </row>
    <row r="470" spans="1:5" x14ac:dyDescent="0.35">
      <c r="A470" s="91"/>
      <c r="B470" s="92"/>
      <c r="E470" s="94"/>
    </row>
    <row r="471" spans="1:5" x14ac:dyDescent="0.35">
      <c r="A471" s="91"/>
      <c r="B471" s="92"/>
      <c r="E471" s="94"/>
    </row>
    <row r="472" spans="1:5" x14ac:dyDescent="0.35">
      <c r="A472" s="91"/>
      <c r="B472" s="92"/>
      <c r="E472" s="94"/>
    </row>
    <row r="473" spans="1:5" x14ac:dyDescent="0.35">
      <c r="A473" s="91"/>
      <c r="B473" s="92"/>
      <c r="E473" s="94"/>
    </row>
    <row r="474" spans="1:5" x14ac:dyDescent="0.35">
      <c r="A474" s="91"/>
      <c r="B474" s="92"/>
      <c r="E474" s="94"/>
    </row>
    <row r="475" spans="1:5" x14ac:dyDescent="0.35">
      <c r="A475" s="91"/>
      <c r="B475" s="92"/>
      <c r="E475" s="94"/>
    </row>
    <row r="476" spans="1:5" x14ac:dyDescent="0.35">
      <c r="A476" s="91"/>
      <c r="B476" s="92"/>
      <c r="E476" s="94"/>
    </row>
    <row r="477" spans="1:5" x14ac:dyDescent="0.35">
      <c r="A477" s="91"/>
      <c r="B477" s="92"/>
      <c r="E477" s="94"/>
    </row>
    <row r="478" spans="1:5" x14ac:dyDescent="0.35">
      <c r="A478" s="91"/>
      <c r="B478" s="92"/>
      <c r="E478" s="94"/>
    </row>
    <row r="479" spans="1:5" x14ac:dyDescent="0.35">
      <c r="A479" s="91"/>
      <c r="B479" s="92"/>
      <c r="E479" s="94"/>
    </row>
    <row r="480" spans="1:5" x14ac:dyDescent="0.35">
      <c r="A480" s="91"/>
      <c r="B480" s="92"/>
      <c r="E480" s="94"/>
    </row>
    <row r="481" spans="1:5" x14ac:dyDescent="0.35">
      <c r="A481" s="91"/>
      <c r="B481" s="92"/>
      <c r="E481" s="94"/>
    </row>
    <row r="482" spans="1:5" x14ac:dyDescent="0.35">
      <c r="A482" s="91"/>
      <c r="B482" s="92"/>
      <c r="E482" s="94"/>
    </row>
    <row r="483" spans="1:5" x14ac:dyDescent="0.35">
      <c r="A483" s="91"/>
      <c r="B483" s="92"/>
      <c r="E483" s="94"/>
    </row>
    <row r="484" spans="1:5" x14ac:dyDescent="0.35">
      <c r="A484" s="91"/>
      <c r="B484" s="92"/>
      <c r="E484" s="94"/>
    </row>
    <row r="485" spans="1:5" x14ac:dyDescent="0.35">
      <c r="A485" s="91"/>
      <c r="B485" s="92"/>
      <c r="E485" s="94"/>
    </row>
    <row r="486" spans="1:5" x14ac:dyDescent="0.35">
      <c r="A486" s="91"/>
      <c r="B486" s="92"/>
      <c r="E486" s="94"/>
    </row>
    <row r="487" spans="1:5" x14ac:dyDescent="0.35">
      <c r="A487" s="91"/>
      <c r="B487" s="92"/>
      <c r="E487" s="94"/>
    </row>
    <row r="488" spans="1:5" x14ac:dyDescent="0.35">
      <c r="A488" s="91"/>
      <c r="B488" s="92"/>
      <c r="E488" s="94"/>
    </row>
    <row r="489" spans="1:5" x14ac:dyDescent="0.35">
      <c r="A489" s="91"/>
      <c r="B489" s="92"/>
      <c r="E489" s="94"/>
    </row>
    <row r="490" spans="1:5" x14ac:dyDescent="0.35">
      <c r="A490" s="91"/>
      <c r="B490" s="92"/>
      <c r="E490" s="94"/>
    </row>
    <row r="491" spans="1:5" x14ac:dyDescent="0.35">
      <c r="A491" s="91"/>
      <c r="B491" s="92"/>
      <c r="E491" s="94"/>
    </row>
    <row r="492" spans="1:5" x14ac:dyDescent="0.35">
      <c r="A492" s="91"/>
      <c r="B492" s="92"/>
      <c r="E492" s="94"/>
    </row>
    <row r="493" spans="1:5" x14ac:dyDescent="0.35">
      <c r="A493" s="91"/>
      <c r="B493" s="92"/>
      <c r="E493" s="94"/>
    </row>
    <row r="494" spans="1:5" x14ac:dyDescent="0.35">
      <c r="A494" s="91"/>
      <c r="B494" s="92"/>
      <c r="E494" s="94"/>
    </row>
    <row r="495" spans="1:5" x14ac:dyDescent="0.35">
      <c r="A495" s="91"/>
      <c r="B495" s="92"/>
      <c r="E495" s="94"/>
    </row>
    <row r="496" spans="1:5" x14ac:dyDescent="0.35">
      <c r="A496" s="91"/>
      <c r="B496" s="92"/>
      <c r="E496" s="94"/>
    </row>
    <row r="497" spans="1:5" x14ac:dyDescent="0.35">
      <c r="A497" s="91"/>
      <c r="B497" s="92"/>
      <c r="E497" s="94"/>
    </row>
    <row r="498" spans="1:5" x14ac:dyDescent="0.35">
      <c r="A498" s="91"/>
      <c r="B498" s="92"/>
      <c r="E498" s="94"/>
    </row>
    <row r="499" spans="1:5" x14ac:dyDescent="0.35">
      <c r="A499" s="91"/>
      <c r="B499" s="92"/>
      <c r="E499" s="94"/>
    </row>
    <row r="500" spans="1:5" x14ac:dyDescent="0.35">
      <c r="A500" s="91"/>
      <c r="B500" s="92"/>
      <c r="E500" s="94"/>
    </row>
    <row r="501" spans="1:5" x14ac:dyDescent="0.35">
      <c r="A501" s="91"/>
      <c r="B501" s="92"/>
      <c r="E501" s="94"/>
    </row>
    <row r="502" spans="1:5" x14ac:dyDescent="0.35">
      <c r="A502" s="91"/>
      <c r="B502" s="92"/>
      <c r="E502" s="94"/>
    </row>
    <row r="503" spans="1:5" x14ac:dyDescent="0.35">
      <c r="A503" s="91"/>
      <c r="B503" s="92"/>
      <c r="E503" s="94"/>
    </row>
    <row r="504" spans="1:5" x14ac:dyDescent="0.35">
      <c r="A504" s="91"/>
      <c r="B504" s="92"/>
      <c r="E504" s="94"/>
    </row>
    <row r="505" spans="1:5" x14ac:dyDescent="0.35">
      <c r="A505" s="91"/>
      <c r="B505" s="92"/>
      <c r="E505" s="94"/>
    </row>
    <row r="506" spans="1:5" x14ac:dyDescent="0.35">
      <c r="A506" s="91"/>
      <c r="B506" s="92"/>
      <c r="E506" s="94"/>
    </row>
    <row r="507" spans="1:5" x14ac:dyDescent="0.35">
      <c r="A507" s="91"/>
      <c r="B507" s="92"/>
      <c r="E507" s="94"/>
    </row>
    <row r="508" spans="1:5" x14ac:dyDescent="0.35">
      <c r="A508" s="91"/>
      <c r="B508" s="92"/>
      <c r="E508" s="94"/>
    </row>
    <row r="509" spans="1:5" x14ac:dyDescent="0.35">
      <c r="A509" s="91"/>
      <c r="B509" s="92"/>
      <c r="E509" s="94"/>
    </row>
    <row r="510" spans="1:5" x14ac:dyDescent="0.35">
      <c r="A510" s="91"/>
      <c r="B510" s="92"/>
      <c r="E510" s="94"/>
    </row>
    <row r="511" spans="1:5" x14ac:dyDescent="0.35">
      <c r="A511" s="91"/>
      <c r="B511" s="92"/>
      <c r="E511" s="94"/>
    </row>
    <row r="512" spans="1:5" x14ac:dyDescent="0.35">
      <c r="A512" s="91"/>
      <c r="B512" s="92"/>
      <c r="E512" s="94"/>
    </row>
    <row r="513" spans="1:5" x14ac:dyDescent="0.35">
      <c r="A513" s="91"/>
      <c r="B513" s="92"/>
      <c r="E513" s="94"/>
    </row>
    <row r="514" spans="1:5" x14ac:dyDescent="0.35">
      <c r="A514" s="91"/>
      <c r="B514" s="92"/>
      <c r="E514" s="94"/>
    </row>
    <row r="515" spans="1:5" x14ac:dyDescent="0.35">
      <c r="A515" s="91"/>
      <c r="B515" s="92"/>
      <c r="E515" s="94"/>
    </row>
    <row r="516" spans="1:5" x14ac:dyDescent="0.35">
      <c r="A516" s="91"/>
      <c r="B516" s="92"/>
      <c r="E516" s="94"/>
    </row>
    <row r="517" spans="1:5" x14ac:dyDescent="0.35">
      <c r="A517" s="91"/>
      <c r="B517" s="92"/>
      <c r="E517" s="94"/>
    </row>
    <row r="518" spans="1:5" x14ac:dyDescent="0.35">
      <c r="A518" s="91"/>
      <c r="B518" s="92"/>
      <c r="E518" s="94"/>
    </row>
    <row r="519" spans="1:5" x14ac:dyDescent="0.35">
      <c r="A519" s="91"/>
      <c r="B519" s="92"/>
      <c r="E519" s="94"/>
    </row>
    <row r="520" spans="1:5" x14ac:dyDescent="0.35">
      <c r="A520" s="91"/>
      <c r="B520" s="92"/>
      <c r="E520" s="94"/>
    </row>
    <row r="521" spans="1:5" x14ac:dyDescent="0.35">
      <c r="A521" s="91"/>
      <c r="B521" s="92"/>
      <c r="E521" s="94"/>
    </row>
    <row r="522" spans="1:5" x14ac:dyDescent="0.35">
      <c r="A522" s="91"/>
      <c r="B522" s="92"/>
      <c r="E522" s="94"/>
    </row>
    <row r="523" spans="1:5" x14ac:dyDescent="0.35">
      <c r="A523" s="91"/>
      <c r="B523" s="92"/>
      <c r="E523" s="94"/>
    </row>
    <row r="524" spans="1:5" x14ac:dyDescent="0.35">
      <c r="A524" s="91"/>
      <c r="B524" s="92"/>
      <c r="E524" s="94"/>
    </row>
    <row r="525" spans="1:5" x14ac:dyDescent="0.35">
      <c r="A525" s="91"/>
      <c r="B525" s="92"/>
      <c r="E525" s="94"/>
    </row>
    <row r="526" spans="1:5" x14ac:dyDescent="0.35">
      <c r="A526" s="91"/>
      <c r="B526" s="92"/>
      <c r="E526" s="94"/>
    </row>
    <row r="527" spans="1:5" x14ac:dyDescent="0.35">
      <c r="A527" s="91"/>
      <c r="B527" s="92"/>
      <c r="E527" s="94"/>
    </row>
    <row r="528" spans="1:5" x14ac:dyDescent="0.35">
      <c r="A528" s="91"/>
      <c r="B528" s="92"/>
      <c r="E528" s="94"/>
    </row>
    <row r="529" spans="1:5" x14ac:dyDescent="0.35">
      <c r="A529" s="91"/>
      <c r="B529" s="92"/>
      <c r="E529" s="94"/>
    </row>
    <row r="530" spans="1:5" x14ac:dyDescent="0.35">
      <c r="A530" s="91"/>
      <c r="B530" s="92"/>
      <c r="E530" s="94"/>
    </row>
    <row r="531" spans="1:5" x14ac:dyDescent="0.35">
      <c r="A531" s="91"/>
      <c r="B531" s="92"/>
      <c r="E531" s="94"/>
    </row>
    <row r="532" spans="1:5" x14ac:dyDescent="0.35">
      <c r="A532" s="91"/>
      <c r="B532" s="92"/>
      <c r="E532" s="94"/>
    </row>
    <row r="533" spans="1:5" x14ac:dyDescent="0.35">
      <c r="A533" s="91"/>
      <c r="B533" s="92"/>
      <c r="E533" s="94"/>
    </row>
    <row r="534" spans="1:5" x14ac:dyDescent="0.35">
      <c r="A534" s="91"/>
      <c r="B534" s="92"/>
      <c r="E534" s="94"/>
    </row>
    <row r="535" spans="1:5" x14ac:dyDescent="0.35">
      <c r="A535" s="91"/>
      <c r="B535" s="92"/>
      <c r="E535" s="94"/>
    </row>
    <row r="536" spans="1:5" x14ac:dyDescent="0.35">
      <c r="A536" s="91"/>
      <c r="B536" s="92"/>
      <c r="E536" s="94"/>
    </row>
    <row r="537" spans="1:5" x14ac:dyDescent="0.35">
      <c r="A537" s="91"/>
      <c r="B537" s="92"/>
      <c r="E537" s="94"/>
    </row>
    <row r="538" spans="1:5" x14ac:dyDescent="0.35">
      <c r="A538" s="91"/>
      <c r="B538" s="92"/>
      <c r="E538" s="94"/>
    </row>
    <row r="539" spans="1:5" x14ac:dyDescent="0.35">
      <c r="A539" s="91"/>
      <c r="B539" s="92"/>
      <c r="E539" s="94"/>
    </row>
    <row r="540" spans="1:5" x14ac:dyDescent="0.35">
      <c r="A540" s="91"/>
      <c r="B540" s="92"/>
      <c r="E540" s="94"/>
    </row>
    <row r="541" spans="1:5" x14ac:dyDescent="0.35">
      <c r="A541" s="91"/>
      <c r="B541" s="92"/>
      <c r="E541" s="94"/>
    </row>
    <row r="542" spans="1:5" x14ac:dyDescent="0.35">
      <c r="A542" s="91"/>
      <c r="B542" s="92"/>
      <c r="E542" s="94"/>
    </row>
    <row r="543" spans="1:5" x14ac:dyDescent="0.35">
      <c r="A543" s="91"/>
      <c r="B543" s="92"/>
      <c r="E543" s="94"/>
    </row>
    <row r="544" spans="1:5" x14ac:dyDescent="0.35">
      <c r="A544" s="91"/>
      <c r="B544" s="92"/>
      <c r="E544" s="94"/>
    </row>
    <row r="545" spans="1:5" x14ac:dyDescent="0.35">
      <c r="A545" s="91"/>
      <c r="B545" s="92"/>
      <c r="E545" s="94"/>
    </row>
    <row r="546" spans="1:5" x14ac:dyDescent="0.35">
      <c r="A546" s="91"/>
      <c r="B546" s="92"/>
      <c r="E546" s="94"/>
    </row>
    <row r="547" spans="1:5" x14ac:dyDescent="0.35">
      <c r="A547" s="91"/>
      <c r="B547" s="92"/>
      <c r="E547" s="94"/>
    </row>
    <row r="548" spans="1:5" x14ac:dyDescent="0.35">
      <c r="A548" s="91"/>
      <c r="B548" s="92"/>
      <c r="E548" s="94"/>
    </row>
    <row r="549" spans="1:5" x14ac:dyDescent="0.35">
      <c r="A549" s="91"/>
      <c r="B549" s="92"/>
      <c r="E549" s="94"/>
    </row>
    <row r="550" spans="1:5" x14ac:dyDescent="0.35">
      <c r="A550" s="91"/>
      <c r="B550" s="92"/>
      <c r="E550" s="94"/>
    </row>
    <row r="551" spans="1:5" x14ac:dyDescent="0.35">
      <c r="A551" s="91"/>
      <c r="B551" s="92"/>
      <c r="E551" s="94"/>
    </row>
    <row r="552" spans="1:5" x14ac:dyDescent="0.35">
      <c r="A552" s="91"/>
      <c r="B552" s="92"/>
      <c r="E552" s="94"/>
    </row>
    <row r="553" spans="1:5" x14ac:dyDescent="0.35">
      <c r="A553" s="91"/>
      <c r="B553" s="92"/>
      <c r="E553" s="94"/>
    </row>
    <row r="554" spans="1:5" x14ac:dyDescent="0.35">
      <c r="A554" s="91"/>
      <c r="B554" s="92"/>
      <c r="E554" s="94"/>
    </row>
    <row r="555" spans="1:5" x14ac:dyDescent="0.35">
      <c r="A555" s="91"/>
      <c r="B555" s="92"/>
      <c r="E555" s="94"/>
    </row>
    <row r="556" spans="1:5" x14ac:dyDescent="0.35">
      <c r="A556" s="91"/>
      <c r="B556" s="92"/>
      <c r="E556" s="94"/>
    </row>
    <row r="557" spans="1:5" x14ac:dyDescent="0.35">
      <c r="A557" s="91"/>
      <c r="B557" s="92"/>
      <c r="E557" s="94"/>
    </row>
    <row r="558" spans="1:5" x14ac:dyDescent="0.35">
      <c r="A558" s="91"/>
      <c r="B558" s="92"/>
      <c r="E558" s="94"/>
    </row>
    <row r="559" spans="1:5" x14ac:dyDescent="0.35">
      <c r="A559" s="91"/>
      <c r="B559" s="92"/>
      <c r="E559" s="94"/>
    </row>
    <row r="560" spans="1:5" x14ac:dyDescent="0.35">
      <c r="A560" s="91"/>
      <c r="B560" s="92"/>
      <c r="E560" s="94"/>
    </row>
    <row r="561" spans="1:5" x14ac:dyDescent="0.35">
      <c r="A561" s="91"/>
      <c r="B561" s="92"/>
      <c r="E561" s="94"/>
    </row>
    <row r="562" spans="1:5" x14ac:dyDescent="0.35">
      <c r="A562" s="91"/>
      <c r="B562" s="92"/>
      <c r="E562" s="94"/>
    </row>
    <row r="563" spans="1:5" x14ac:dyDescent="0.35">
      <c r="A563" s="91"/>
      <c r="B563" s="92"/>
      <c r="E563" s="94"/>
    </row>
    <row r="564" spans="1:5" x14ac:dyDescent="0.35">
      <c r="A564" s="91"/>
      <c r="B564" s="92"/>
      <c r="E564" s="94"/>
    </row>
    <row r="565" spans="1:5" x14ac:dyDescent="0.35">
      <c r="A565" s="91"/>
      <c r="B565" s="92"/>
      <c r="E565" s="94"/>
    </row>
    <row r="566" spans="1:5" x14ac:dyDescent="0.35">
      <c r="A566" s="91"/>
      <c r="B566" s="92"/>
      <c r="E566" s="94"/>
    </row>
    <row r="567" spans="1:5" x14ac:dyDescent="0.35">
      <c r="A567" s="91"/>
      <c r="B567" s="92"/>
      <c r="E567" s="94"/>
    </row>
    <row r="568" spans="1:5" x14ac:dyDescent="0.35">
      <c r="A568" s="91"/>
      <c r="B568" s="92"/>
      <c r="E568" s="94"/>
    </row>
    <row r="569" spans="1:5" x14ac:dyDescent="0.35">
      <c r="A569" s="91"/>
      <c r="B569" s="92"/>
      <c r="E569" s="94"/>
    </row>
    <row r="570" spans="1:5" x14ac:dyDescent="0.35">
      <c r="A570" s="91"/>
      <c r="B570" s="92"/>
      <c r="E570" s="94"/>
    </row>
    <row r="571" spans="1:5" x14ac:dyDescent="0.35">
      <c r="A571" s="91"/>
      <c r="B571" s="92"/>
      <c r="E571" s="94"/>
    </row>
    <row r="572" spans="1:5" x14ac:dyDescent="0.35">
      <c r="A572" s="91"/>
      <c r="B572" s="92"/>
      <c r="E572" s="94"/>
    </row>
    <row r="573" spans="1:5" x14ac:dyDescent="0.35">
      <c r="A573" s="91"/>
      <c r="B573" s="92"/>
      <c r="E573" s="94"/>
    </row>
    <row r="574" spans="1:5" x14ac:dyDescent="0.35">
      <c r="A574" s="91"/>
      <c r="B574" s="92"/>
      <c r="E574" s="94"/>
    </row>
    <row r="575" spans="1:5" x14ac:dyDescent="0.35">
      <c r="A575" s="91"/>
      <c r="B575" s="92"/>
      <c r="E575" s="94"/>
    </row>
    <row r="576" spans="1:5" x14ac:dyDescent="0.35">
      <c r="A576" s="91"/>
      <c r="B576" s="92"/>
      <c r="E576" s="94"/>
    </row>
    <row r="577" spans="1:5" x14ac:dyDescent="0.35">
      <c r="A577" s="91"/>
      <c r="B577" s="92"/>
      <c r="E577" s="94"/>
    </row>
    <row r="578" spans="1:5" x14ac:dyDescent="0.35">
      <c r="A578" s="91"/>
      <c r="B578" s="92"/>
      <c r="E578" s="94"/>
    </row>
    <row r="579" spans="1:5" x14ac:dyDescent="0.35">
      <c r="A579" s="91"/>
      <c r="B579" s="92"/>
      <c r="E579" s="94"/>
    </row>
    <row r="580" spans="1:5" x14ac:dyDescent="0.35">
      <c r="A580" s="91"/>
      <c r="B580" s="92"/>
      <c r="E580" s="94"/>
    </row>
    <row r="581" spans="1:5" x14ac:dyDescent="0.35">
      <c r="A581" s="91"/>
      <c r="B581" s="92"/>
      <c r="E581" s="94"/>
    </row>
    <row r="582" spans="1:5" x14ac:dyDescent="0.35">
      <c r="A582" s="91"/>
      <c r="B582" s="92"/>
      <c r="E582" s="94"/>
    </row>
    <row r="583" spans="1:5" x14ac:dyDescent="0.35">
      <c r="A583" s="91"/>
      <c r="B583" s="92"/>
      <c r="E583" s="94"/>
    </row>
    <row r="584" spans="1:5" x14ac:dyDescent="0.35">
      <c r="A584" s="91"/>
      <c r="B584" s="92"/>
      <c r="E584" s="94"/>
    </row>
    <row r="585" spans="1:5" x14ac:dyDescent="0.35">
      <c r="A585" s="91"/>
      <c r="B585" s="92"/>
      <c r="E585" s="94"/>
    </row>
    <row r="586" spans="1:5" x14ac:dyDescent="0.35">
      <c r="A586" s="91"/>
      <c r="B586" s="92"/>
      <c r="E586" s="94"/>
    </row>
    <row r="587" spans="1:5" x14ac:dyDescent="0.35">
      <c r="A587" s="91"/>
      <c r="B587" s="92"/>
      <c r="E587" s="94"/>
    </row>
    <row r="588" spans="1:5" x14ac:dyDescent="0.35">
      <c r="A588" s="91"/>
      <c r="B588" s="92"/>
      <c r="E588" s="94"/>
    </row>
    <row r="589" spans="1:5" x14ac:dyDescent="0.35">
      <c r="A589" s="91"/>
      <c r="B589" s="92"/>
      <c r="E589" s="94"/>
    </row>
    <row r="590" spans="1:5" x14ac:dyDescent="0.35">
      <c r="A590" s="91"/>
      <c r="B590" s="92"/>
      <c r="E590" s="94"/>
    </row>
    <row r="591" spans="1:5" x14ac:dyDescent="0.35">
      <c r="A591" s="91"/>
      <c r="B591" s="92"/>
      <c r="E591" s="94"/>
    </row>
    <row r="592" spans="1:5" x14ac:dyDescent="0.35">
      <c r="A592" s="91"/>
      <c r="B592" s="92"/>
      <c r="E592" s="94"/>
    </row>
    <row r="593" spans="1:5" x14ac:dyDescent="0.35">
      <c r="A593" s="91"/>
      <c r="B593" s="92"/>
      <c r="E593" s="94"/>
    </row>
    <row r="594" spans="1:5" x14ac:dyDescent="0.35">
      <c r="A594" s="91"/>
      <c r="B594" s="92"/>
      <c r="E594" s="94"/>
    </row>
    <row r="595" spans="1:5" x14ac:dyDescent="0.35">
      <c r="A595" s="91"/>
      <c r="B595" s="92"/>
      <c r="E595" s="94"/>
    </row>
    <row r="596" spans="1:5" x14ac:dyDescent="0.35">
      <c r="A596" s="91"/>
      <c r="B596" s="92"/>
      <c r="E596" s="94"/>
    </row>
    <row r="597" spans="1:5" x14ac:dyDescent="0.35">
      <c r="A597" s="91"/>
      <c r="B597" s="92"/>
      <c r="E597" s="94"/>
    </row>
    <row r="598" spans="1:5" x14ac:dyDescent="0.35">
      <c r="A598" s="91"/>
      <c r="B598" s="92"/>
      <c r="E598" s="94"/>
    </row>
    <row r="599" spans="1:5" x14ac:dyDescent="0.35">
      <c r="A599" s="91"/>
      <c r="B599" s="92"/>
      <c r="E599" s="94"/>
    </row>
    <row r="600" spans="1:5" x14ac:dyDescent="0.35">
      <c r="A600" s="91"/>
      <c r="B600" s="92"/>
      <c r="E600" s="94"/>
    </row>
    <row r="601" spans="1:5" x14ac:dyDescent="0.35">
      <c r="A601" s="91"/>
      <c r="B601" s="92"/>
      <c r="E601" s="94"/>
    </row>
    <row r="602" spans="1:5" x14ac:dyDescent="0.35">
      <c r="A602" s="91"/>
      <c r="B602" s="92"/>
      <c r="E602" s="94"/>
    </row>
    <row r="603" spans="1:5" x14ac:dyDescent="0.35">
      <c r="A603" s="91"/>
      <c r="B603" s="92"/>
      <c r="E603" s="94"/>
    </row>
    <row r="604" spans="1:5" x14ac:dyDescent="0.35">
      <c r="A604" s="91"/>
      <c r="B604" s="92"/>
      <c r="E604" s="94"/>
    </row>
    <row r="605" spans="1:5" x14ac:dyDescent="0.35">
      <c r="A605" s="91"/>
      <c r="B605" s="92"/>
      <c r="E605" s="94"/>
    </row>
    <row r="606" spans="1:5" x14ac:dyDescent="0.35">
      <c r="A606" s="91"/>
      <c r="B606" s="92"/>
      <c r="E606" s="94"/>
    </row>
    <row r="607" spans="1:5" x14ac:dyDescent="0.35">
      <c r="A607" s="91"/>
      <c r="B607" s="92"/>
      <c r="E607" s="94"/>
    </row>
    <row r="608" spans="1:5" x14ac:dyDescent="0.35">
      <c r="A608" s="91"/>
      <c r="B608" s="92"/>
      <c r="E608" s="94"/>
    </row>
    <row r="609" spans="1:5" x14ac:dyDescent="0.35">
      <c r="A609" s="91"/>
      <c r="B609" s="92"/>
      <c r="E609" s="94"/>
    </row>
    <row r="610" spans="1:5" x14ac:dyDescent="0.35">
      <c r="A610" s="91"/>
      <c r="B610" s="92"/>
      <c r="E610" s="94"/>
    </row>
    <row r="611" spans="1:5" x14ac:dyDescent="0.35">
      <c r="A611" s="91"/>
      <c r="B611" s="92"/>
      <c r="E611" s="94"/>
    </row>
    <row r="612" spans="1:5" x14ac:dyDescent="0.35">
      <c r="A612" s="91"/>
      <c r="B612" s="92"/>
      <c r="E612" s="94"/>
    </row>
    <row r="613" spans="1:5" x14ac:dyDescent="0.35">
      <c r="A613" s="91"/>
      <c r="B613" s="92"/>
      <c r="E613" s="94"/>
    </row>
    <row r="614" spans="1:5" x14ac:dyDescent="0.35">
      <c r="A614" s="91"/>
      <c r="B614" s="92"/>
      <c r="E614" s="94"/>
    </row>
    <row r="615" spans="1:5" x14ac:dyDescent="0.35">
      <c r="A615" s="91"/>
      <c r="B615" s="92"/>
      <c r="E615" s="94"/>
    </row>
    <row r="616" spans="1:5" x14ac:dyDescent="0.35">
      <c r="A616" s="91"/>
      <c r="B616" s="92"/>
      <c r="E616" s="94"/>
    </row>
    <row r="617" spans="1:5" x14ac:dyDescent="0.35">
      <c r="A617" s="91"/>
      <c r="B617" s="92"/>
      <c r="E617" s="94"/>
    </row>
    <row r="618" spans="1:5" x14ac:dyDescent="0.35">
      <c r="A618" s="91"/>
      <c r="B618" s="92"/>
      <c r="E618" s="94"/>
    </row>
    <row r="619" spans="1:5" x14ac:dyDescent="0.35">
      <c r="A619" s="91"/>
      <c r="B619" s="92"/>
      <c r="E619" s="94"/>
    </row>
    <row r="620" spans="1:5" x14ac:dyDescent="0.35">
      <c r="A620" s="91"/>
      <c r="B620" s="92"/>
      <c r="E620" s="94"/>
    </row>
    <row r="621" spans="1:5" x14ac:dyDescent="0.35">
      <c r="A621" s="91"/>
      <c r="B621" s="92"/>
      <c r="E621" s="94"/>
    </row>
    <row r="622" spans="1:5" x14ac:dyDescent="0.35">
      <c r="A622" s="91"/>
      <c r="B622" s="92"/>
      <c r="E622" s="94"/>
    </row>
    <row r="623" spans="1:5" x14ac:dyDescent="0.35">
      <c r="A623" s="91"/>
      <c r="B623" s="92"/>
      <c r="E623" s="94"/>
    </row>
    <row r="624" spans="1:5" x14ac:dyDescent="0.35">
      <c r="A624" s="91"/>
      <c r="B624" s="92"/>
      <c r="E624" s="94"/>
    </row>
    <row r="625" spans="1:5" x14ac:dyDescent="0.35">
      <c r="A625" s="91"/>
      <c r="B625" s="92"/>
      <c r="E625" s="94"/>
    </row>
    <row r="626" spans="1:5" x14ac:dyDescent="0.35">
      <c r="A626" s="91"/>
      <c r="B626" s="92"/>
      <c r="E626" s="94"/>
    </row>
    <row r="627" spans="1:5" x14ac:dyDescent="0.35">
      <c r="A627" s="91"/>
      <c r="B627" s="92"/>
      <c r="E627" s="94"/>
    </row>
    <row r="628" spans="1:5" x14ac:dyDescent="0.35">
      <c r="A628" s="91"/>
      <c r="B628" s="92"/>
      <c r="E628" s="94"/>
    </row>
    <row r="629" spans="1:5" x14ac:dyDescent="0.35">
      <c r="A629" s="91"/>
      <c r="B629" s="92"/>
      <c r="E629" s="94"/>
    </row>
    <row r="630" spans="1:5" x14ac:dyDescent="0.35">
      <c r="A630" s="91"/>
      <c r="B630" s="92"/>
      <c r="E630" s="94"/>
    </row>
    <row r="631" spans="1:5" x14ac:dyDescent="0.35">
      <c r="A631" s="91"/>
      <c r="B631" s="92"/>
      <c r="E631" s="94"/>
    </row>
    <row r="632" spans="1:5" x14ac:dyDescent="0.35">
      <c r="A632" s="91"/>
      <c r="B632" s="92"/>
      <c r="E632" s="94"/>
    </row>
    <row r="633" spans="1:5" x14ac:dyDescent="0.35">
      <c r="A633" s="91"/>
      <c r="B633" s="92"/>
      <c r="E633" s="94"/>
    </row>
    <row r="634" spans="1:5" x14ac:dyDescent="0.35">
      <c r="A634" s="91"/>
      <c r="B634" s="92"/>
      <c r="E634" s="94"/>
    </row>
    <row r="635" spans="1:5" x14ac:dyDescent="0.35">
      <c r="A635" s="91"/>
      <c r="B635" s="92"/>
      <c r="E635" s="94"/>
    </row>
    <row r="636" spans="1:5" x14ac:dyDescent="0.35">
      <c r="A636" s="91"/>
      <c r="B636" s="92"/>
      <c r="E636" s="94"/>
    </row>
    <row r="637" spans="1:5" x14ac:dyDescent="0.35">
      <c r="A637" s="91"/>
      <c r="B637" s="92"/>
      <c r="E637" s="94"/>
    </row>
    <row r="638" spans="1:5" x14ac:dyDescent="0.35">
      <c r="A638" s="91"/>
      <c r="B638" s="92"/>
      <c r="E638" s="94"/>
    </row>
    <row r="639" spans="1:5" x14ac:dyDescent="0.35">
      <c r="A639" s="91"/>
      <c r="B639" s="92"/>
      <c r="E639" s="94"/>
    </row>
    <row r="640" spans="1:5" x14ac:dyDescent="0.35">
      <c r="A640" s="91"/>
      <c r="B640" s="92"/>
      <c r="E640" s="94"/>
    </row>
    <row r="641" spans="1:5" x14ac:dyDescent="0.35">
      <c r="A641" s="91"/>
      <c r="B641" s="92"/>
      <c r="E641" s="94"/>
    </row>
    <row r="642" spans="1:5" x14ac:dyDescent="0.35">
      <c r="A642" s="91"/>
      <c r="B642" s="92"/>
      <c r="E642" s="94"/>
    </row>
    <row r="643" spans="1:5" x14ac:dyDescent="0.35">
      <c r="A643" s="91"/>
      <c r="B643" s="92"/>
      <c r="E643" s="94"/>
    </row>
    <row r="644" spans="1:5" x14ac:dyDescent="0.35">
      <c r="A644" s="91"/>
      <c r="B644" s="92"/>
      <c r="E644" s="94"/>
    </row>
    <row r="645" spans="1:5" x14ac:dyDescent="0.35">
      <c r="A645" s="91"/>
      <c r="B645" s="92"/>
      <c r="E645" s="94"/>
    </row>
    <row r="646" spans="1:5" x14ac:dyDescent="0.35">
      <c r="A646" s="91"/>
      <c r="B646" s="92"/>
      <c r="E646" s="94"/>
    </row>
    <row r="647" spans="1:5" x14ac:dyDescent="0.35">
      <c r="A647" s="91"/>
      <c r="B647" s="92"/>
      <c r="E647" s="94"/>
    </row>
    <row r="648" spans="1:5" x14ac:dyDescent="0.35">
      <c r="A648" s="91"/>
      <c r="B648" s="92"/>
      <c r="E648" s="94"/>
    </row>
    <row r="649" spans="1:5" x14ac:dyDescent="0.35">
      <c r="A649" s="91"/>
      <c r="B649" s="92"/>
      <c r="E649" s="94"/>
    </row>
    <row r="650" spans="1:5" x14ac:dyDescent="0.35">
      <c r="A650" s="91"/>
      <c r="B650" s="92"/>
      <c r="E650" s="94"/>
    </row>
    <row r="651" spans="1:5" x14ac:dyDescent="0.35">
      <c r="A651" s="91"/>
      <c r="B651" s="92"/>
      <c r="E651" s="94"/>
    </row>
    <row r="652" spans="1:5" x14ac:dyDescent="0.35">
      <c r="A652" s="91"/>
      <c r="B652" s="92"/>
      <c r="E652" s="94"/>
    </row>
    <row r="653" spans="1:5" x14ac:dyDescent="0.35">
      <c r="A653" s="91"/>
      <c r="B653" s="92"/>
      <c r="E653" s="94"/>
    </row>
    <row r="654" spans="1:5" x14ac:dyDescent="0.35">
      <c r="A654" s="91"/>
      <c r="B654" s="92"/>
      <c r="E654" s="94"/>
    </row>
    <row r="655" spans="1:5" x14ac:dyDescent="0.35">
      <c r="A655" s="91"/>
      <c r="B655" s="92"/>
      <c r="E655" s="94"/>
    </row>
    <row r="656" spans="1:5" x14ac:dyDescent="0.35">
      <c r="A656" s="91"/>
      <c r="B656" s="92"/>
      <c r="E656" s="94"/>
    </row>
    <row r="657" spans="1:5" x14ac:dyDescent="0.35">
      <c r="A657" s="91"/>
      <c r="B657" s="92"/>
      <c r="E657" s="94"/>
    </row>
    <row r="658" spans="1:5" x14ac:dyDescent="0.35">
      <c r="A658" s="91"/>
      <c r="B658" s="92"/>
      <c r="E658" s="94"/>
    </row>
    <row r="659" spans="1:5" x14ac:dyDescent="0.35">
      <c r="A659" s="91"/>
      <c r="B659" s="92"/>
      <c r="E659" s="94"/>
    </row>
    <row r="660" spans="1:5" x14ac:dyDescent="0.35">
      <c r="A660" s="91"/>
      <c r="B660" s="92"/>
      <c r="E660" s="94"/>
    </row>
    <row r="661" spans="1:5" x14ac:dyDescent="0.35">
      <c r="A661" s="91"/>
      <c r="B661" s="92"/>
      <c r="E661" s="94"/>
    </row>
    <row r="662" spans="1:5" x14ac:dyDescent="0.35">
      <c r="A662" s="91"/>
      <c r="B662" s="92"/>
      <c r="E662" s="94"/>
    </row>
    <row r="663" spans="1:5" x14ac:dyDescent="0.35">
      <c r="A663" s="91"/>
      <c r="B663" s="92"/>
      <c r="E663" s="94"/>
    </row>
    <row r="664" spans="1:5" x14ac:dyDescent="0.35">
      <c r="A664" s="91"/>
      <c r="B664" s="92"/>
      <c r="E664" s="94"/>
    </row>
    <row r="665" spans="1:5" x14ac:dyDescent="0.35">
      <c r="A665" s="91"/>
      <c r="B665" s="92"/>
      <c r="E665" s="94"/>
    </row>
    <row r="666" spans="1:5" x14ac:dyDescent="0.35">
      <c r="A666" s="91"/>
      <c r="B666" s="92"/>
      <c r="E666" s="94"/>
    </row>
    <row r="667" spans="1:5" x14ac:dyDescent="0.35">
      <c r="A667" s="91"/>
      <c r="B667" s="92"/>
      <c r="E667" s="94"/>
    </row>
    <row r="668" spans="1:5" x14ac:dyDescent="0.35">
      <c r="A668" s="91"/>
      <c r="B668" s="92"/>
      <c r="E668" s="94"/>
    </row>
    <row r="669" spans="1:5" x14ac:dyDescent="0.35">
      <c r="A669" s="91"/>
      <c r="B669" s="92"/>
      <c r="E669" s="94"/>
    </row>
    <row r="670" spans="1:5" x14ac:dyDescent="0.35">
      <c r="A670" s="91"/>
      <c r="B670" s="92"/>
      <c r="E670" s="94"/>
    </row>
    <row r="671" spans="1:5" x14ac:dyDescent="0.35">
      <c r="A671" s="91"/>
      <c r="B671" s="92"/>
      <c r="E671" s="94"/>
    </row>
    <row r="672" spans="1:5" x14ac:dyDescent="0.35">
      <c r="A672" s="91"/>
      <c r="B672" s="92"/>
      <c r="E672" s="94"/>
    </row>
    <row r="673" spans="1:5" x14ac:dyDescent="0.35">
      <c r="A673" s="91"/>
      <c r="B673" s="92"/>
      <c r="E673" s="94"/>
    </row>
    <row r="674" spans="1:5" x14ac:dyDescent="0.35">
      <c r="A674" s="91"/>
      <c r="B674" s="92"/>
      <c r="E674" s="94"/>
    </row>
    <row r="675" spans="1:5" x14ac:dyDescent="0.35">
      <c r="A675" s="91"/>
      <c r="B675" s="92"/>
      <c r="E675" s="94"/>
    </row>
    <row r="676" spans="1:5" x14ac:dyDescent="0.35">
      <c r="A676" s="91"/>
      <c r="B676" s="92"/>
      <c r="E676" s="94"/>
    </row>
    <row r="677" spans="1:5" x14ac:dyDescent="0.35">
      <c r="A677" s="91"/>
      <c r="B677" s="92"/>
      <c r="E677" s="94"/>
    </row>
    <row r="678" spans="1:5" x14ac:dyDescent="0.35">
      <c r="A678" s="91"/>
      <c r="B678" s="92"/>
      <c r="E678" s="94"/>
    </row>
    <row r="679" spans="1:5" x14ac:dyDescent="0.35">
      <c r="A679" s="91"/>
      <c r="B679" s="92"/>
      <c r="E679" s="94"/>
    </row>
    <row r="680" spans="1:5" x14ac:dyDescent="0.35">
      <c r="A680" s="91"/>
      <c r="B680" s="92"/>
      <c r="E680" s="94"/>
    </row>
    <row r="681" spans="1:5" x14ac:dyDescent="0.35">
      <c r="A681" s="91"/>
      <c r="B681" s="92"/>
      <c r="E681" s="94"/>
    </row>
    <row r="682" spans="1:5" x14ac:dyDescent="0.35">
      <c r="A682" s="91"/>
      <c r="B682" s="92"/>
      <c r="E682" s="94"/>
    </row>
    <row r="683" spans="1:5" x14ac:dyDescent="0.35">
      <c r="A683" s="91"/>
      <c r="B683" s="92"/>
      <c r="E683" s="94"/>
    </row>
    <row r="684" spans="1:5" x14ac:dyDescent="0.35">
      <c r="A684" s="91"/>
      <c r="B684" s="92"/>
      <c r="E684" s="94"/>
    </row>
    <row r="685" spans="1:5" x14ac:dyDescent="0.35">
      <c r="A685" s="91"/>
      <c r="B685" s="92"/>
      <c r="E685" s="94"/>
    </row>
    <row r="686" spans="1:5" x14ac:dyDescent="0.35">
      <c r="A686" s="91"/>
      <c r="B686" s="92"/>
      <c r="E686" s="94"/>
    </row>
    <row r="687" spans="1:5" x14ac:dyDescent="0.35">
      <c r="A687" s="91"/>
      <c r="B687" s="92"/>
      <c r="E687" s="94"/>
    </row>
    <row r="688" spans="1:5" x14ac:dyDescent="0.35">
      <c r="A688" s="91"/>
      <c r="B688" s="92"/>
      <c r="E688" s="94"/>
    </row>
    <row r="689" spans="1:5" x14ac:dyDescent="0.35">
      <c r="A689" s="91"/>
      <c r="B689" s="92"/>
      <c r="E689" s="94"/>
    </row>
    <row r="690" spans="1:5" x14ac:dyDescent="0.35">
      <c r="A690" s="91"/>
      <c r="B690" s="92"/>
      <c r="E690" s="94"/>
    </row>
    <row r="691" spans="1:5" x14ac:dyDescent="0.35">
      <c r="A691" s="91"/>
      <c r="B691" s="92"/>
      <c r="E691" s="94"/>
    </row>
    <row r="692" spans="1:5" x14ac:dyDescent="0.35">
      <c r="A692" s="91"/>
      <c r="B692" s="92"/>
      <c r="E692" s="94"/>
    </row>
    <row r="693" spans="1:5" x14ac:dyDescent="0.35">
      <c r="A693" s="91"/>
      <c r="B693" s="92"/>
      <c r="E693" s="94"/>
    </row>
    <row r="694" spans="1:5" x14ac:dyDescent="0.35">
      <c r="A694" s="91"/>
      <c r="B694" s="92"/>
      <c r="E694" s="94"/>
    </row>
    <row r="695" spans="1:5" x14ac:dyDescent="0.35">
      <c r="A695" s="91"/>
      <c r="B695" s="92"/>
      <c r="E695" s="94"/>
    </row>
    <row r="696" spans="1:5" x14ac:dyDescent="0.35">
      <c r="A696" s="91"/>
      <c r="B696" s="92"/>
      <c r="E696" s="94"/>
    </row>
    <row r="697" spans="1:5" x14ac:dyDescent="0.35">
      <c r="A697" s="91"/>
      <c r="B697" s="92"/>
      <c r="E697" s="94"/>
    </row>
    <row r="698" spans="1:5" x14ac:dyDescent="0.35">
      <c r="A698" s="91"/>
      <c r="B698" s="92"/>
      <c r="E698" s="94"/>
    </row>
    <row r="699" spans="1:5" x14ac:dyDescent="0.35">
      <c r="A699" s="91"/>
      <c r="B699" s="92"/>
      <c r="E699" s="94"/>
    </row>
    <row r="700" spans="1:5" x14ac:dyDescent="0.35">
      <c r="A700" s="91"/>
      <c r="B700" s="92"/>
      <c r="E700" s="94"/>
    </row>
    <row r="701" spans="1:5" x14ac:dyDescent="0.35">
      <c r="A701" s="91"/>
      <c r="B701" s="92"/>
      <c r="E701" s="94"/>
    </row>
    <row r="702" spans="1:5" x14ac:dyDescent="0.35">
      <c r="A702" s="91"/>
      <c r="B702" s="92"/>
      <c r="E702" s="94"/>
    </row>
    <row r="703" spans="1:5" x14ac:dyDescent="0.35">
      <c r="A703" s="91"/>
      <c r="B703" s="92"/>
      <c r="E703" s="94"/>
    </row>
    <row r="704" spans="1:5" x14ac:dyDescent="0.35">
      <c r="A704" s="91"/>
      <c r="B704" s="92"/>
      <c r="E704" s="94"/>
    </row>
    <row r="705" spans="1:5" x14ac:dyDescent="0.35">
      <c r="A705" s="91"/>
      <c r="B705" s="92"/>
      <c r="E705" s="94"/>
    </row>
    <row r="706" spans="1:5" x14ac:dyDescent="0.35">
      <c r="A706" s="91"/>
      <c r="B706" s="92"/>
      <c r="E706" s="94"/>
    </row>
    <row r="707" spans="1:5" x14ac:dyDescent="0.35">
      <c r="A707" s="91"/>
      <c r="B707" s="92"/>
      <c r="E707" s="94"/>
    </row>
    <row r="708" spans="1:5" x14ac:dyDescent="0.35">
      <c r="A708" s="91"/>
      <c r="B708" s="92"/>
      <c r="E708" s="94"/>
    </row>
    <row r="709" spans="1:5" x14ac:dyDescent="0.35">
      <c r="A709" s="91"/>
      <c r="B709" s="92"/>
      <c r="E709" s="94"/>
    </row>
    <row r="710" spans="1:5" x14ac:dyDescent="0.35">
      <c r="A710" s="91"/>
      <c r="B710" s="92"/>
      <c r="E710" s="94"/>
    </row>
    <row r="711" spans="1:5" x14ac:dyDescent="0.35">
      <c r="A711" s="91"/>
      <c r="B711" s="92"/>
      <c r="E711" s="94"/>
    </row>
    <row r="712" spans="1:5" x14ac:dyDescent="0.35">
      <c r="A712" s="91"/>
      <c r="B712" s="92"/>
      <c r="E712" s="94"/>
    </row>
    <row r="713" spans="1:5" x14ac:dyDescent="0.35">
      <c r="A713" s="91"/>
      <c r="B713" s="92"/>
      <c r="E713" s="94"/>
    </row>
    <row r="714" spans="1:5" x14ac:dyDescent="0.35">
      <c r="A714" s="91"/>
      <c r="B714" s="92"/>
      <c r="E714" s="94"/>
    </row>
    <row r="715" spans="1:5" x14ac:dyDescent="0.35">
      <c r="A715" s="91"/>
      <c r="B715" s="92"/>
      <c r="E715" s="94"/>
    </row>
    <row r="716" spans="1:5" x14ac:dyDescent="0.35">
      <c r="A716" s="91"/>
      <c r="B716" s="92"/>
      <c r="E716" s="94"/>
    </row>
    <row r="717" spans="1:5" x14ac:dyDescent="0.35">
      <c r="A717" s="91"/>
      <c r="B717" s="92"/>
      <c r="E717" s="94"/>
    </row>
    <row r="718" spans="1:5" x14ac:dyDescent="0.35">
      <c r="A718" s="91"/>
      <c r="B718" s="92"/>
      <c r="E718" s="94"/>
    </row>
    <row r="719" spans="1:5" x14ac:dyDescent="0.35">
      <c r="A719" s="91"/>
      <c r="B719" s="92"/>
      <c r="E719" s="94"/>
    </row>
    <row r="720" spans="1:5" x14ac:dyDescent="0.35">
      <c r="A720" s="91"/>
      <c r="B720" s="92"/>
      <c r="E720" s="94"/>
    </row>
    <row r="721" spans="1:5" x14ac:dyDescent="0.35">
      <c r="A721" s="91"/>
      <c r="B721" s="92"/>
      <c r="E721" s="94"/>
    </row>
    <row r="722" spans="1:5" x14ac:dyDescent="0.35">
      <c r="A722" s="91"/>
      <c r="B722" s="92"/>
      <c r="E722" s="94"/>
    </row>
    <row r="723" spans="1:5" x14ac:dyDescent="0.35">
      <c r="A723" s="91"/>
      <c r="B723" s="92"/>
      <c r="E723" s="94"/>
    </row>
    <row r="724" spans="1:5" x14ac:dyDescent="0.35">
      <c r="A724" s="91"/>
      <c r="B724" s="92"/>
      <c r="E724" s="94"/>
    </row>
    <row r="725" spans="1:5" x14ac:dyDescent="0.35">
      <c r="A725" s="91"/>
      <c r="B725" s="92"/>
      <c r="E725" s="94"/>
    </row>
    <row r="726" spans="1:5" x14ac:dyDescent="0.35">
      <c r="A726" s="91"/>
      <c r="B726" s="92"/>
      <c r="E726" s="94"/>
    </row>
    <row r="727" spans="1:5" x14ac:dyDescent="0.35">
      <c r="A727" s="91"/>
      <c r="B727" s="92"/>
      <c r="E727" s="94"/>
    </row>
    <row r="728" spans="1:5" x14ac:dyDescent="0.35">
      <c r="A728" s="91"/>
      <c r="B728" s="92"/>
      <c r="E728" s="94"/>
    </row>
    <row r="729" spans="1:5" x14ac:dyDescent="0.35">
      <c r="A729" s="91"/>
      <c r="B729" s="92"/>
      <c r="E729" s="94"/>
    </row>
    <row r="730" spans="1:5" x14ac:dyDescent="0.35">
      <c r="A730" s="91"/>
      <c r="B730" s="92"/>
      <c r="E730" s="94"/>
    </row>
    <row r="731" spans="1:5" x14ac:dyDescent="0.35">
      <c r="A731" s="91"/>
      <c r="B731" s="92"/>
      <c r="E731" s="94"/>
    </row>
    <row r="732" spans="1:5" x14ac:dyDescent="0.35">
      <c r="A732" s="91"/>
      <c r="B732" s="92"/>
      <c r="E732" s="94"/>
    </row>
    <row r="733" spans="1:5" x14ac:dyDescent="0.35">
      <c r="A733" s="91"/>
      <c r="B733" s="92"/>
      <c r="E733" s="94"/>
    </row>
    <row r="734" spans="1:5" x14ac:dyDescent="0.35">
      <c r="A734" s="91"/>
      <c r="B734" s="92"/>
      <c r="E734" s="94"/>
    </row>
    <row r="735" spans="1:5" x14ac:dyDescent="0.35">
      <c r="A735" s="91"/>
      <c r="B735" s="92"/>
      <c r="E735" s="94"/>
    </row>
    <row r="736" spans="1:5" x14ac:dyDescent="0.35">
      <c r="A736" s="91"/>
      <c r="B736" s="92"/>
      <c r="E736" s="94"/>
    </row>
    <row r="737" spans="1:5" x14ac:dyDescent="0.35">
      <c r="A737" s="91"/>
      <c r="B737" s="92"/>
      <c r="E737" s="94"/>
    </row>
    <row r="738" spans="1:5" x14ac:dyDescent="0.35">
      <c r="A738" s="91"/>
      <c r="B738" s="92"/>
      <c r="E738" s="94"/>
    </row>
    <row r="739" spans="1:5" x14ac:dyDescent="0.35">
      <c r="A739" s="91"/>
      <c r="B739" s="92"/>
      <c r="E739" s="94"/>
    </row>
    <row r="740" spans="1:5" x14ac:dyDescent="0.35">
      <c r="A740" s="91"/>
      <c r="B740" s="92"/>
      <c r="E740" s="94"/>
    </row>
    <row r="741" spans="1:5" x14ac:dyDescent="0.35">
      <c r="A741" s="91"/>
      <c r="B741" s="92"/>
      <c r="E741" s="94"/>
    </row>
    <row r="742" spans="1:5" x14ac:dyDescent="0.35">
      <c r="A742" s="91"/>
      <c r="B742" s="92"/>
      <c r="E742" s="94"/>
    </row>
    <row r="743" spans="1:5" x14ac:dyDescent="0.35">
      <c r="A743" s="91"/>
      <c r="B743" s="92"/>
      <c r="E743" s="94"/>
    </row>
    <row r="744" spans="1:5" x14ac:dyDescent="0.35">
      <c r="A744" s="91"/>
      <c r="B744" s="92"/>
      <c r="E744" s="94"/>
    </row>
    <row r="745" spans="1:5" x14ac:dyDescent="0.35">
      <c r="A745" s="91"/>
      <c r="B745" s="92"/>
      <c r="E745" s="94"/>
    </row>
    <row r="746" spans="1:5" x14ac:dyDescent="0.35">
      <c r="A746" s="91"/>
      <c r="B746" s="92"/>
      <c r="E746" s="94"/>
    </row>
    <row r="747" spans="1:5" x14ac:dyDescent="0.35">
      <c r="A747" s="91"/>
      <c r="B747" s="92"/>
      <c r="E747" s="94"/>
    </row>
    <row r="748" spans="1:5" x14ac:dyDescent="0.35">
      <c r="A748" s="91"/>
      <c r="B748" s="92"/>
      <c r="E748" s="94"/>
    </row>
    <row r="749" spans="1:5" x14ac:dyDescent="0.35">
      <c r="A749" s="91"/>
      <c r="B749" s="92"/>
      <c r="E749" s="94"/>
    </row>
    <row r="750" spans="1:5" x14ac:dyDescent="0.35">
      <c r="A750" s="91"/>
      <c r="B750" s="92"/>
      <c r="E750" s="94"/>
    </row>
    <row r="751" spans="1:5" x14ac:dyDescent="0.35">
      <c r="A751" s="91"/>
      <c r="B751" s="92"/>
      <c r="E751" s="94"/>
    </row>
    <row r="752" spans="1:5" x14ac:dyDescent="0.35">
      <c r="A752" s="91"/>
      <c r="B752" s="92"/>
      <c r="E752" s="94"/>
    </row>
    <row r="753" spans="1:5" x14ac:dyDescent="0.35">
      <c r="A753" s="91"/>
      <c r="B753" s="92"/>
      <c r="E753" s="94"/>
    </row>
    <row r="754" spans="1:5" x14ac:dyDescent="0.35">
      <c r="A754" s="91"/>
      <c r="B754" s="92"/>
      <c r="E754" s="94"/>
    </row>
    <row r="755" spans="1:5" x14ac:dyDescent="0.35">
      <c r="A755" s="91"/>
      <c r="B755" s="92"/>
      <c r="E755" s="94"/>
    </row>
    <row r="756" spans="1:5" x14ac:dyDescent="0.35">
      <c r="A756" s="91"/>
      <c r="B756" s="92"/>
      <c r="E756" s="94"/>
    </row>
    <row r="757" spans="1:5" x14ac:dyDescent="0.35">
      <c r="A757" s="91"/>
      <c r="B757" s="92"/>
      <c r="E757" s="94"/>
    </row>
    <row r="758" spans="1:5" x14ac:dyDescent="0.35">
      <c r="A758" s="91"/>
      <c r="B758" s="92"/>
      <c r="E758" s="94"/>
    </row>
    <row r="759" spans="1:5" x14ac:dyDescent="0.35">
      <c r="A759" s="91"/>
      <c r="B759" s="92"/>
      <c r="E759" s="94"/>
    </row>
    <row r="760" spans="1:5" x14ac:dyDescent="0.35">
      <c r="A760" s="91"/>
      <c r="B760" s="92"/>
      <c r="E760" s="94"/>
    </row>
    <row r="761" spans="1:5" x14ac:dyDescent="0.35">
      <c r="A761" s="91"/>
      <c r="B761" s="92"/>
      <c r="E761" s="94"/>
    </row>
    <row r="762" spans="1:5" x14ac:dyDescent="0.35">
      <c r="A762" s="91"/>
      <c r="B762" s="92"/>
      <c r="E762" s="94"/>
    </row>
    <row r="763" spans="1:5" x14ac:dyDescent="0.35">
      <c r="A763" s="91"/>
      <c r="B763" s="92"/>
      <c r="E763" s="94"/>
    </row>
    <row r="764" spans="1:5" x14ac:dyDescent="0.35">
      <c r="A764" s="91"/>
      <c r="B764" s="92"/>
      <c r="E764" s="94"/>
    </row>
    <row r="765" spans="1:5" x14ac:dyDescent="0.35">
      <c r="A765" s="91"/>
      <c r="B765" s="92"/>
      <c r="E765" s="94"/>
    </row>
    <row r="766" spans="1:5" x14ac:dyDescent="0.35">
      <c r="A766" s="91"/>
      <c r="B766" s="92"/>
      <c r="E766" s="94"/>
    </row>
    <row r="767" spans="1:5" x14ac:dyDescent="0.35">
      <c r="A767" s="91"/>
      <c r="B767" s="92"/>
      <c r="E767" s="94"/>
    </row>
    <row r="768" spans="1:5" x14ac:dyDescent="0.35">
      <c r="A768" s="91"/>
      <c r="B768" s="92"/>
      <c r="E768" s="94"/>
    </row>
    <row r="769" spans="1:5" x14ac:dyDescent="0.35">
      <c r="A769" s="91"/>
      <c r="B769" s="92"/>
      <c r="E769" s="94"/>
    </row>
    <row r="770" spans="1:5" x14ac:dyDescent="0.35">
      <c r="A770" s="91"/>
      <c r="B770" s="92"/>
      <c r="E770" s="94"/>
    </row>
    <row r="771" spans="1:5" x14ac:dyDescent="0.35">
      <c r="A771" s="91"/>
      <c r="B771" s="92"/>
      <c r="E771" s="94"/>
    </row>
    <row r="772" spans="1:5" x14ac:dyDescent="0.35">
      <c r="A772" s="91"/>
      <c r="B772" s="92"/>
      <c r="E772" s="94"/>
    </row>
    <row r="773" spans="1:5" x14ac:dyDescent="0.35">
      <c r="A773" s="91"/>
      <c r="B773" s="92"/>
      <c r="E773" s="94"/>
    </row>
    <row r="774" spans="1:5" x14ac:dyDescent="0.35">
      <c r="A774" s="91"/>
      <c r="B774" s="92"/>
      <c r="E774" s="94"/>
    </row>
    <row r="775" spans="1:5" x14ac:dyDescent="0.35">
      <c r="A775" s="91"/>
      <c r="B775" s="92"/>
      <c r="E775" s="94"/>
    </row>
    <row r="776" spans="1:5" x14ac:dyDescent="0.35">
      <c r="A776" s="91"/>
      <c r="B776" s="92"/>
      <c r="E776" s="94"/>
    </row>
    <row r="777" spans="1:5" x14ac:dyDescent="0.35">
      <c r="A777" s="91"/>
      <c r="B777" s="92"/>
      <c r="E777" s="94"/>
    </row>
    <row r="778" spans="1:5" x14ac:dyDescent="0.35">
      <c r="A778" s="91"/>
      <c r="B778" s="92"/>
      <c r="E778" s="94"/>
    </row>
    <row r="779" spans="1:5" x14ac:dyDescent="0.35">
      <c r="A779" s="91"/>
      <c r="B779" s="92"/>
      <c r="E779" s="94"/>
    </row>
    <row r="780" spans="1:5" x14ac:dyDescent="0.35">
      <c r="A780" s="91"/>
      <c r="B780" s="92"/>
      <c r="E780" s="94"/>
    </row>
    <row r="781" spans="1:5" x14ac:dyDescent="0.35">
      <c r="A781" s="91"/>
      <c r="B781" s="92"/>
      <c r="E781" s="94"/>
    </row>
    <row r="782" spans="1:5" x14ac:dyDescent="0.35">
      <c r="A782" s="91"/>
      <c r="B782" s="92"/>
      <c r="E782" s="94"/>
    </row>
    <row r="783" spans="1:5" x14ac:dyDescent="0.35">
      <c r="A783" s="91"/>
      <c r="B783" s="92"/>
      <c r="E783" s="94"/>
    </row>
    <row r="784" spans="1:5" x14ac:dyDescent="0.35">
      <c r="A784" s="91"/>
      <c r="B784" s="92"/>
      <c r="E784" s="94"/>
    </row>
    <row r="785" spans="1:5" x14ac:dyDescent="0.35">
      <c r="A785" s="91"/>
      <c r="B785" s="92"/>
      <c r="E785" s="94"/>
    </row>
    <row r="786" spans="1:5" x14ac:dyDescent="0.35">
      <c r="A786" s="91"/>
      <c r="B786" s="92"/>
      <c r="E786" s="94"/>
    </row>
    <row r="787" spans="1:5" x14ac:dyDescent="0.35">
      <c r="A787" s="91"/>
      <c r="B787" s="92"/>
      <c r="E787" s="94"/>
    </row>
    <row r="788" spans="1:5" x14ac:dyDescent="0.35">
      <c r="A788" s="91"/>
      <c r="B788" s="92"/>
      <c r="E788" s="94"/>
    </row>
    <row r="789" spans="1:5" x14ac:dyDescent="0.35">
      <c r="A789" s="91"/>
      <c r="B789" s="92"/>
      <c r="E789" s="94"/>
    </row>
    <row r="790" spans="1:5" x14ac:dyDescent="0.35">
      <c r="A790" s="91"/>
      <c r="B790" s="92"/>
      <c r="E790" s="94"/>
    </row>
    <row r="791" spans="1:5" x14ac:dyDescent="0.35">
      <c r="A791" s="91"/>
      <c r="B791" s="92"/>
      <c r="E791" s="94"/>
    </row>
    <row r="792" spans="1:5" x14ac:dyDescent="0.35">
      <c r="A792" s="91"/>
      <c r="B792" s="92"/>
      <c r="E792" s="94"/>
    </row>
    <row r="793" spans="1:5" x14ac:dyDescent="0.35">
      <c r="A793" s="91"/>
      <c r="B793" s="92"/>
      <c r="E793" s="94"/>
    </row>
    <row r="794" spans="1:5" x14ac:dyDescent="0.35">
      <c r="A794" s="91"/>
      <c r="B794" s="92"/>
      <c r="E794" s="94"/>
    </row>
    <row r="795" spans="1:5" x14ac:dyDescent="0.35">
      <c r="A795" s="91"/>
      <c r="B795" s="92"/>
      <c r="E795" s="94"/>
    </row>
    <row r="796" spans="1:5" x14ac:dyDescent="0.35">
      <c r="A796" s="91"/>
      <c r="B796" s="92"/>
      <c r="E796" s="94"/>
    </row>
    <row r="797" spans="1:5" x14ac:dyDescent="0.35">
      <c r="A797" s="91"/>
      <c r="B797" s="92"/>
      <c r="E797" s="94"/>
    </row>
    <row r="798" spans="1:5" x14ac:dyDescent="0.35">
      <c r="A798" s="91"/>
      <c r="B798" s="92"/>
      <c r="E798" s="94"/>
    </row>
    <row r="799" spans="1:5" x14ac:dyDescent="0.35">
      <c r="A799" s="91"/>
      <c r="B799" s="92"/>
      <c r="E799" s="94"/>
    </row>
    <row r="800" spans="1:5" x14ac:dyDescent="0.35">
      <c r="A800" s="91"/>
      <c r="B800" s="92"/>
      <c r="E800" s="94"/>
    </row>
    <row r="801" spans="1:5" x14ac:dyDescent="0.35">
      <c r="A801" s="91"/>
      <c r="B801" s="92"/>
      <c r="E801" s="94"/>
    </row>
    <row r="802" spans="1:5" x14ac:dyDescent="0.35">
      <c r="A802" s="91"/>
      <c r="B802" s="92"/>
      <c r="E802" s="94"/>
    </row>
    <row r="803" spans="1:5" x14ac:dyDescent="0.35">
      <c r="A803" s="91"/>
      <c r="B803" s="92"/>
      <c r="E803" s="94"/>
    </row>
    <row r="804" spans="1:5" x14ac:dyDescent="0.35">
      <c r="A804" s="91"/>
      <c r="B804" s="92"/>
      <c r="E804" s="94"/>
    </row>
    <row r="805" spans="1:5" x14ac:dyDescent="0.35">
      <c r="A805" s="91"/>
      <c r="B805" s="92"/>
      <c r="E805" s="94"/>
    </row>
    <row r="806" spans="1:5" x14ac:dyDescent="0.35">
      <c r="A806" s="91"/>
      <c r="B806" s="92"/>
      <c r="E806" s="94"/>
    </row>
    <row r="807" spans="1:5" x14ac:dyDescent="0.35">
      <c r="A807" s="91"/>
      <c r="B807" s="92"/>
      <c r="E807" s="94"/>
    </row>
    <row r="808" spans="1:5" x14ac:dyDescent="0.35">
      <c r="A808" s="91"/>
      <c r="B808" s="92"/>
      <c r="E808" s="94"/>
    </row>
    <row r="809" spans="1:5" x14ac:dyDescent="0.35">
      <c r="A809" s="91"/>
      <c r="B809" s="92"/>
      <c r="E809" s="94"/>
    </row>
    <row r="810" spans="1:5" x14ac:dyDescent="0.35">
      <c r="A810" s="91"/>
      <c r="B810" s="92"/>
      <c r="E810" s="94"/>
    </row>
    <row r="811" spans="1:5" x14ac:dyDescent="0.35">
      <c r="A811" s="91"/>
      <c r="B811" s="92"/>
      <c r="E811" s="94"/>
    </row>
    <row r="812" spans="1:5" x14ac:dyDescent="0.35">
      <c r="A812" s="91"/>
      <c r="B812" s="92"/>
      <c r="E812" s="94"/>
    </row>
    <row r="813" spans="1:5" x14ac:dyDescent="0.35">
      <c r="A813" s="91"/>
      <c r="B813" s="92"/>
      <c r="E813" s="94"/>
    </row>
    <row r="814" spans="1:5" x14ac:dyDescent="0.35">
      <c r="A814" s="91"/>
      <c r="B814" s="92"/>
      <c r="E814" s="94"/>
    </row>
    <row r="815" spans="1:5" x14ac:dyDescent="0.35">
      <c r="A815" s="91"/>
      <c r="B815" s="92"/>
      <c r="E815" s="94"/>
    </row>
    <row r="816" spans="1:5" x14ac:dyDescent="0.35">
      <c r="A816" s="91"/>
      <c r="B816" s="92"/>
      <c r="E816" s="94"/>
    </row>
    <row r="817" spans="1:5" x14ac:dyDescent="0.35">
      <c r="A817" s="91"/>
      <c r="B817" s="92"/>
      <c r="E817" s="94"/>
    </row>
    <row r="818" spans="1:5" x14ac:dyDescent="0.35">
      <c r="A818" s="91"/>
      <c r="B818" s="92"/>
      <c r="E818" s="94"/>
    </row>
    <row r="819" spans="1:5" x14ac:dyDescent="0.35">
      <c r="A819" s="91"/>
      <c r="B819" s="92"/>
      <c r="E819" s="94"/>
    </row>
    <row r="820" spans="1:5" x14ac:dyDescent="0.35">
      <c r="A820" s="91"/>
      <c r="B820" s="92"/>
      <c r="E820" s="94"/>
    </row>
    <row r="821" spans="1:5" x14ac:dyDescent="0.35">
      <c r="A821" s="91"/>
      <c r="B821" s="92"/>
      <c r="E821" s="94"/>
    </row>
    <row r="822" spans="1:5" x14ac:dyDescent="0.35">
      <c r="A822" s="91"/>
      <c r="B822" s="92"/>
      <c r="E822" s="94"/>
    </row>
    <row r="823" spans="1:5" x14ac:dyDescent="0.35">
      <c r="A823" s="91"/>
      <c r="B823" s="92"/>
      <c r="E823" s="94"/>
    </row>
    <row r="824" spans="1:5" x14ac:dyDescent="0.35">
      <c r="A824" s="91"/>
      <c r="B824" s="92"/>
      <c r="E824" s="94"/>
    </row>
    <row r="825" spans="1:5" x14ac:dyDescent="0.35">
      <c r="A825" s="91"/>
      <c r="B825" s="92"/>
      <c r="E825" s="94"/>
    </row>
    <row r="826" spans="1:5" x14ac:dyDescent="0.35">
      <c r="A826" s="91"/>
      <c r="B826" s="92"/>
      <c r="E826" s="94"/>
    </row>
    <row r="827" spans="1:5" x14ac:dyDescent="0.35">
      <c r="A827" s="91"/>
      <c r="B827" s="92"/>
      <c r="E827" s="94"/>
    </row>
    <row r="828" spans="1:5" x14ac:dyDescent="0.35">
      <c r="A828" s="91"/>
      <c r="B828" s="92"/>
      <c r="E828" s="94"/>
    </row>
    <row r="829" spans="1:5" x14ac:dyDescent="0.35">
      <c r="A829" s="91"/>
      <c r="B829" s="92"/>
      <c r="E829" s="94"/>
    </row>
    <row r="830" spans="1:5" x14ac:dyDescent="0.35">
      <c r="A830" s="91"/>
      <c r="B830" s="92"/>
      <c r="E830" s="94"/>
    </row>
    <row r="831" spans="1:5" x14ac:dyDescent="0.35">
      <c r="A831" s="91"/>
      <c r="B831" s="92"/>
      <c r="E831" s="94"/>
    </row>
    <row r="832" spans="1:5" x14ac:dyDescent="0.35">
      <c r="A832" s="91"/>
      <c r="B832" s="92"/>
      <c r="E832" s="94"/>
    </row>
    <row r="833" spans="1:5" x14ac:dyDescent="0.35">
      <c r="A833" s="91"/>
      <c r="B833" s="92"/>
      <c r="E833" s="94"/>
    </row>
    <row r="834" spans="1:5" x14ac:dyDescent="0.35">
      <c r="A834" s="91"/>
      <c r="B834" s="92"/>
      <c r="E834" s="94"/>
    </row>
    <row r="835" spans="1:5" x14ac:dyDescent="0.35">
      <c r="A835" s="91"/>
      <c r="B835" s="92"/>
      <c r="E835" s="94"/>
    </row>
    <row r="836" spans="1:5" x14ac:dyDescent="0.35">
      <c r="A836" s="91"/>
      <c r="B836" s="92"/>
      <c r="E836" s="94"/>
    </row>
    <row r="837" spans="1:5" x14ac:dyDescent="0.35">
      <c r="A837" s="91"/>
      <c r="B837" s="92"/>
      <c r="E837" s="94"/>
    </row>
    <row r="838" spans="1:5" x14ac:dyDescent="0.35">
      <c r="A838" s="91"/>
      <c r="B838" s="92"/>
      <c r="E838" s="94"/>
    </row>
    <row r="839" spans="1:5" x14ac:dyDescent="0.35">
      <c r="A839" s="91"/>
      <c r="B839" s="92"/>
      <c r="E839" s="94"/>
    </row>
    <row r="840" spans="1:5" x14ac:dyDescent="0.35">
      <c r="A840" s="91"/>
      <c r="B840" s="92"/>
      <c r="E840" s="94"/>
    </row>
    <row r="841" spans="1:5" x14ac:dyDescent="0.35">
      <c r="A841" s="91"/>
      <c r="B841" s="92"/>
      <c r="E841" s="94"/>
    </row>
    <row r="842" spans="1:5" x14ac:dyDescent="0.35">
      <c r="A842" s="91"/>
      <c r="B842" s="92"/>
      <c r="E842" s="94"/>
    </row>
    <row r="843" spans="1:5" x14ac:dyDescent="0.35">
      <c r="A843" s="91"/>
      <c r="B843" s="92"/>
      <c r="E843" s="94"/>
    </row>
    <row r="844" spans="1:5" x14ac:dyDescent="0.35">
      <c r="A844" s="91"/>
      <c r="B844" s="92"/>
      <c r="E844" s="94"/>
    </row>
    <row r="845" spans="1:5" x14ac:dyDescent="0.35">
      <c r="A845" s="91"/>
      <c r="B845" s="92"/>
      <c r="E845" s="94"/>
    </row>
    <row r="846" spans="1:5" x14ac:dyDescent="0.35">
      <c r="A846" s="91"/>
      <c r="B846" s="92"/>
      <c r="E846" s="94"/>
    </row>
    <row r="847" spans="1:5" x14ac:dyDescent="0.35">
      <c r="A847" s="91"/>
      <c r="B847" s="92"/>
      <c r="E847" s="94"/>
    </row>
    <row r="848" spans="1:5" x14ac:dyDescent="0.35">
      <c r="A848" s="91"/>
      <c r="B848" s="92"/>
      <c r="E848" s="94"/>
    </row>
    <row r="849" spans="1:5" x14ac:dyDescent="0.35">
      <c r="A849" s="91"/>
      <c r="B849" s="92"/>
      <c r="E849" s="94"/>
    </row>
    <row r="850" spans="1:5" x14ac:dyDescent="0.35">
      <c r="A850" s="91"/>
      <c r="B850" s="92"/>
      <c r="E850" s="94"/>
    </row>
    <row r="851" spans="1:5" x14ac:dyDescent="0.35">
      <c r="A851" s="91"/>
      <c r="B851" s="92"/>
      <c r="E851" s="94"/>
    </row>
    <row r="852" spans="1:5" x14ac:dyDescent="0.35">
      <c r="A852" s="91"/>
      <c r="B852" s="92"/>
      <c r="E852" s="94"/>
    </row>
    <row r="853" spans="1:5" x14ac:dyDescent="0.35">
      <c r="A853" s="91"/>
      <c r="B853" s="92"/>
      <c r="E853" s="94"/>
    </row>
    <row r="854" spans="1:5" x14ac:dyDescent="0.35">
      <c r="A854" s="91"/>
      <c r="B854" s="92"/>
      <c r="E854" s="94"/>
    </row>
    <row r="855" spans="1:5" x14ac:dyDescent="0.35">
      <c r="A855" s="91"/>
      <c r="B855" s="92"/>
      <c r="E855" s="94"/>
    </row>
    <row r="856" spans="1:5" x14ac:dyDescent="0.35">
      <c r="A856" s="91"/>
      <c r="B856" s="92"/>
      <c r="E856" s="94"/>
    </row>
    <row r="857" spans="1:5" x14ac:dyDescent="0.35">
      <c r="A857" s="91"/>
      <c r="B857" s="92"/>
      <c r="E857" s="94"/>
    </row>
    <row r="858" spans="1:5" x14ac:dyDescent="0.35">
      <c r="A858" s="91"/>
      <c r="B858" s="92"/>
      <c r="E858" s="94"/>
    </row>
    <row r="859" spans="1:5" x14ac:dyDescent="0.35">
      <c r="A859" s="91"/>
      <c r="B859" s="92"/>
      <c r="E859" s="94"/>
    </row>
    <row r="860" spans="1:5" x14ac:dyDescent="0.35">
      <c r="A860" s="91"/>
      <c r="B860" s="92"/>
      <c r="E860" s="94"/>
    </row>
    <row r="861" spans="1:5" x14ac:dyDescent="0.35">
      <c r="A861" s="91"/>
      <c r="B861" s="92"/>
      <c r="E861" s="94"/>
    </row>
    <row r="862" spans="1:5" x14ac:dyDescent="0.35">
      <c r="A862" s="91"/>
      <c r="B862" s="92"/>
      <c r="E862" s="94"/>
    </row>
    <row r="863" spans="1:5" x14ac:dyDescent="0.35">
      <c r="A863" s="91"/>
      <c r="B863" s="92"/>
      <c r="E863" s="94"/>
    </row>
    <row r="864" spans="1:5" x14ac:dyDescent="0.35">
      <c r="A864" s="91"/>
      <c r="B864" s="92"/>
      <c r="E864" s="94"/>
    </row>
    <row r="865" spans="1:5" x14ac:dyDescent="0.35">
      <c r="A865" s="91"/>
      <c r="B865" s="92"/>
      <c r="E865" s="94"/>
    </row>
    <row r="866" spans="1:5" x14ac:dyDescent="0.35">
      <c r="A866" s="91"/>
      <c r="B866" s="92"/>
      <c r="E866" s="94"/>
    </row>
    <row r="867" spans="1:5" x14ac:dyDescent="0.35">
      <c r="A867" s="91"/>
      <c r="B867" s="92"/>
      <c r="E867" s="94"/>
    </row>
    <row r="868" spans="1:5" x14ac:dyDescent="0.35">
      <c r="A868" s="91"/>
      <c r="B868" s="92"/>
      <c r="E868" s="94"/>
    </row>
    <row r="869" spans="1:5" x14ac:dyDescent="0.35">
      <c r="A869" s="91"/>
      <c r="B869" s="92"/>
      <c r="E869" s="94"/>
    </row>
    <row r="870" spans="1:5" x14ac:dyDescent="0.35">
      <c r="A870" s="91"/>
      <c r="B870" s="92"/>
      <c r="E870" s="94"/>
    </row>
    <row r="871" spans="1:5" x14ac:dyDescent="0.35">
      <c r="A871" s="91"/>
      <c r="B871" s="92"/>
      <c r="E871" s="94"/>
    </row>
    <row r="872" spans="1:5" x14ac:dyDescent="0.35">
      <c r="A872" s="91"/>
      <c r="B872" s="92"/>
      <c r="E872" s="94"/>
    </row>
    <row r="873" spans="1:5" x14ac:dyDescent="0.35">
      <c r="A873" s="91"/>
      <c r="B873" s="92"/>
      <c r="E873" s="94"/>
    </row>
    <row r="874" spans="1:5" x14ac:dyDescent="0.35">
      <c r="A874" s="91"/>
      <c r="B874" s="92"/>
      <c r="E874" s="94"/>
    </row>
    <row r="875" spans="1:5" x14ac:dyDescent="0.35">
      <c r="A875" s="91"/>
      <c r="B875" s="92"/>
      <c r="E875" s="94"/>
    </row>
    <row r="876" spans="1:5" x14ac:dyDescent="0.35">
      <c r="A876" s="91"/>
      <c r="B876" s="92"/>
      <c r="E876" s="94"/>
    </row>
    <row r="877" spans="1:5" x14ac:dyDescent="0.35">
      <c r="A877" s="91"/>
      <c r="B877" s="92"/>
      <c r="E877" s="94"/>
    </row>
    <row r="878" spans="1:5" x14ac:dyDescent="0.35">
      <c r="A878" s="91"/>
      <c r="B878" s="92"/>
      <c r="E878" s="94"/>
    </row>
    <row r="879" spans="1:5" x14ac:dyDescent="0.35">
      <c r="A879" s="91"/>
      <c r="B879" s="92"/>
      <c r="E879" s="94"/>
    </row>
    <row r="880" spans="1:5" x14ac:dyDescent="0.35">
      <c r="A880" s="91"/>
      <c r="B880" s="92"/>
      <c r="E880" s="94"/>
    </row>
    <row r="881" spans="1:5" x14ac:dyDescent="0.35">
      <c r="A881" s="91"/>
      <c r="B881" s="92"/>
      <c r="E881" s="94"/>
    </row>
    <row r="882" spans="1:5" x14ac:dyDescent="0.35">
      <c r="A882" s="91"/>
      <c r="B882" s="92"/>
      <c r="E882" s="94"/>
    </row>
    <row r="883" spans="1:5" x14ac:dyDescent="0.35">
      <c r="A883" s="91"/>
      <c r="B883" s="92"/>
      <c r="E883" s="94"/>
    </row>
    <row r="884" spans="1:5" x14ac:dyDescent="0.35">
      <c r="A884" s="91"/>
      <c r="B884" s="92"/>
      <c r="E884" s="94"/>
    </row>
    <row r="885" spans="1:5" x14ac:dyDescent="0.35">
      <c r="A885" s="91"/>
      <c r="B885" s="92"/>
      <c r="E885" s="94"/>
    </row>
    <row r="886" spans="1:5" x14ac:dyDescent="0.35">
      <c r="A886" s="91"/>
      <c r="B886" s="92"/>
      <c r="E886" s="94"/>
    </row>
    <row r="887" spans="1:5" x14ac:dyDescent="0.35">
      <c r="A887" s="91"/>
      <c r="B887" s="92"/>
      <c r="E887" s="94"/>
    </row>
    <row r="888" spans="1:5" x14ac:dyDescent="0.35">
      <c r="A888" s="91"/>
      <c r="B888" s="92"/>
      <c r="E888" s="94"/>
    </row>
    <row r="889" spans="1:5" x14ac:dyDescent="0.35">
      <c r="A889" s="91"/>
      <c r="B889" s="92"/>
      <c r="E889" s="94"/>
    </row>
    <row r="890" spans="1:5" x14ac:dyDescent="0.35">
      <c r="A890" s="91"/>
      <c r="B890" s="92"/>
      <c r="E890" s="94"/>
    </row>
    <row r="891" spans="1:5" x14ac:dyDescent="0.35">
      <c r="A891" s="91"/>
      <c r="B891" s="92"/>
      <c r="E891" s="94"/>
    </row>
    <row r="892" spans="1:5" x14ac:dyDescent="0.35">
      <c r="A892" s="91"/>
      <c r="B892" s="92"/>
      <c r="E892" s="94"/>
    </row>
    <row r="893" spans="1:5" x14ac:dyDescent="0.35">
      <c r="A893" s="91"/>
      <c r="B893" s="92"/>
      <c r="E893" s="94"/>
    </row>
    <row r="894" spans="1:5" x14ac:dyDescent="0.35">
      <c r="A894" s="91"/>
      <c r="B894" s="92"/>
      <c r="E894" s="94"/>
    </row>
    <row r="895" spans="1:5" x14ac:dyDescent="0.35">
      <c r="A895" s="91"/>
      <c r="B895" s="92"/>
      <c r="E895" s="94"/>
    </row>
    <row r="896" spans="1:5" x14ac:dyDescent="0.35">
      <c r="A896" s="91"/>
      <c r="B896" s="92"/>
      <c r="E896" s="94"/>
    </row>
    <row r="897" spans="1:5" x14ac:dyDescent="0.35">
      <c r="A897" s="91"/>
      <c r="B897" s="92"/>
      <c r="E897" s="94"/>
    </row>
    <row r="898" spans="1:5" x14ac:dyDescent="0.35">
      <c r="A898" s="91"/>
      <c r="B898" s="92"/>
      <c r="E898" s="94"/>
    </row>
    <row r="899" spans="1:5" x14ac:dyDescent="0.35">
      <c r="A899" s="91"/>
      <c r="B899" s="92"/>
      <c r="E899" s="94"/>
    </row>
    <row r="900" spans="1:5" x14ac:dyDescent="0.35">
      <c r="A900" s="91"/>
      <c r="B900" s="92"/>
      <c r="E900" s="94"/>
    </row>
    <row r="901" spans="1:5" x14ac:dyDescent="0.35">
      <c r="A901" s="91"/>
      <c r="B901" s="92"/>
      <c r="E901" s="94"/>
    </row>
    <row r="902" spans="1:5" x14ac:dyDescent="0.35">
      <c r="A902" s="91"/>
      <c r="B902" s="92"/>
      <c r="E902" s="94"/>
    </row>
    <row r="903" spans="1:5" x14ac:dyDescent="0.35">
      <c r="A903" s="91"/>
      <c r="B903" s="92"/>
      <c r="E903" s="94"/>
    </row>
    <row r="904" spans="1:5" x14ac:dyDescent="0.35">
      <c r="A904" s="91"/>
      <c r="B904" s="92"/>
      <c r="E904" s="94"/>
    </row>
    <row r="905" spans="1:5" x14ac:dyDescent="0.35">
      <c r="A905" s="91"/>
      <c r="B905" s="92"/>
      <c r="E905" s="94"/>
    </row>
    <row r="906" spans="1:5" x14ac:dyDescent="0.35">
      <c r="A906" s="91"/>
      <c r="B906" s="92"/>
      <c r="E906" s="94"/>
    </row>
    <row r="907" spans="1:5" x14ac:dyDescent="0.35">
      <c r="A907" s="91"/>
      <c r="B907" s="92"/>
      <c r="E907" s="94"/>
    </row>
    <row r="908" spans="1:5" x14ac:dyDescent="0.35">
      <c r="A908" s="91"/>
      <c r="B908" s="92"/>
      <c r="E908" s="94"/>
    </row>
    <row r="909" spans="1:5" x14ac:dyDescent="0.35">
      <c r="A909" s="91"/>
      <c r="B909" s="92"/>
      <c r="E909" s="94"/>
    </row>
    <row r="910" spans="1:5" x14ac:dyDescent="0.35">
      <c r="A910" s="91"/>
      <c r="B910" s="92"/>
      <c r="E910" s="94"/>
    </row>
    <row r="911" spans="1:5" x14ac:dyDescent="0.35">
      <c r="A911" s="91"/>
      <c r="B911" s="92"/>
      <c r="E911" s="94"/>
    </row>
    <row r="912" spans="1:5" x14ac:dyDescent="0.35">
      <c r="A912" s="91"/>
      <c r="B912" s="92"/>
      <c r="E912" s="94"/>
    </row>
    <row r="913" spans="1:5" x14ac:dyDescent="0.35">
      <c r="A913" s="91"/>
      <c r="B913" s="92"/>
      <c r="E913" s="94"/>
    </row>
    <row r="914" spans="1:5" x14ac:dyDescent="0.35">
      <c r="A914" s="91"/>
      <c r="B914" s="92"/>
      <c r="E914" s="94"/>
    </row>
    <row r="915" spans="1:5" x14ac:dyDescent="0.35">
      <c r="A915" s="91"/>
      <c r="B915" s="92"/>
      <c r="E915" s="94"/>
    </row>
    <row r="916" spans="1:5" x14ac:dyDescent="0.35">
      <c r="A916" s="91"/>
      <c r="B916" s="92"/>
      <c r="E916" s="94"/>
    </row>
    <row r="917" spans="1:5" x14ac:dyDescent="0.35">
      <c r="A917" s="91"/>
      <c r="B917" s="92"/>
      <c r="E917" s="94"/>
    </row>
    <row r="918" spans="1:5" x14ac:dyDescent="0.35">
      <c r="A918" s="91"/>
      <c r="B918" s="92"/>
      <c r="E918" s="94"/>
    </row>
    <row r="919" spans="1:5" x14ac:dyDescent="0.35">
      <c r="A919" s="91"/>
      <c r="B919" s="92"/>
      <c r="E919" s="94"/>
    </row>
    <row r="920" spans="1:5" x14ac:dyDescent="0.35">
      <c r="A920" s="91"/>
      <c r="B920" s="92"/>
      <c r="E920" s="94"/>
    </row>
    <row r="921" spans="1:5" x14ac:dyDescent="0.35">
      <c r="A921" s="91"/>
      <c r="B921" s="92"/>
      <c r="E921" s="94"/>
    </row>
    <row r="922" spans="1:5" x14ac:dyDescent="0.35">
      <c r="A922" s="91"/>
      <c r="B922" s="92"/>
      <c r="E922" s="94"/>
    </row>
    <row r="923" spans="1:5" x14ac:dyDescent="0.35">
      <c r="A923" s="91"/>
      <c r="B923" s="92"/>
      <c r="E923" s="94"/>
    </row>
    <row r="924" spans="1:5" x14ac:dyDescent="0.35">
      <c r="A924" s="91"/>
      <c r="B924" s="92"/>
      <c r="E924" s="94"/>
    </row>
    <row r="925" spans="1:5" x14ac:dyDescent="0.35">
      <c r="A925" s="91"/>
      <c r="B925" s="92"/>
      <c r="E925" s="94"/>
    </row>
    <row r="926" spans="1:5" x14ac:dyDescent="0.35">
      <c r="A926" s="91"/>
      <c r="B926" s="92"/>
      <c r="E926" s="94"/>
    </row>
    <row r="927" spans="1:5" x14ac:dyDescent="0.35">
      <c r="A927" s="91"/>
      <c r="B927" s="92"/>
      <c r="E927" s="94"/>
    </row>
    <row r="928" spans="1:5" x14ac:dyDescent="0.35">
      <c r="A928" s="91"/>
      <c r="B928" s="92"/>
      <c r="E928" s="94"/>
    </row>
    <row r="929" spans="1:5" x14ac:dyDescent="0.35">
      <c r="A929" s="91"/>
      <c r="B929" s="92"/>
      <c r="E929" s="94"/>
    </row>
    <row r="930" spans="1:5" x14ac:dyDescent="0.35">
      <c r="A930" s="91"/>
      <c r="B930" s="92"/>
      <c r="E930" s="94"/>
    </row>
    <row r="931" spans="1:5" x14ac:dyDescent="0.35">
      <c r="A931" s="91"/>
      <c r="B931" s="92"/>
      <c r="E931" s="94"/>
    </row>
    <row r="932" spans="1:5" x14ac:dyDescent="0.35">
      <c r="A932" s="91"/>
      <c r="B932" s="92"/>
      <c r="E932" s="94"/>
    </row>
    <row r="933" spans="1:5" x14ac:dyDescent="0.35">
      <c r="A933" s="91"/>
      <c r="B933" s="92"/>
      <c r="E933" s="94"/>
    </row>
    <row r="934" spans="1:5" x14ac:dyDescent="0.35">
      <c r="A934" s="91"/>
      <c r="B934" s="92"/>
      <c r="E934" s="94"/>
    </row>
    <row r="935" spans="1:5" x14ac:dyDescent="0.35">
      <c r="A935" s="91"/>
      <c r="B935" s="92"/>
      <c r="E935" s="94"/>
    </row>
    <row r="936" spans="1:5" x14ac:dyDescent="0.35">
      <c r="A936" s="91"/>
      <c r="B936" s="92"/>
      <c r="E936" s="94"/>
    </row>
    <row r="937" spans="1:5" x14ac:dyDescent="0.35">
      <c r="A937" s="91"/>
      <c r="B937" s="92"/>
      <c r="E937" s="94"/>
    </row>
    <row r="938" spans="1:5" x14ac:dyDescent="0.35">
      <c r="A938" s="91"/>
      <c r="B938" s="92"/>
      <c r="E938" s="94"/>
    </row>
    <row r="939" spans="1:5" x14ac:dyDescent="0.35">
      <c r="A939" s="91"/>
      <c r="B939" s="92"/>
      <c r="E939" s="94"/>
    </row>
    <row r="940" spans="1:5" x14ac:dyDescent="0.35">
      <c r="A940" s="91"/>
      <c r="B940" s="92"/>
      <c r="E940" s="94"/>
    </row>
    <row r="941" spans="1:5" x14ac:dyDescent="0.35">
      <c r="A941" s="91"/>
      <c r="B941" s="92"/>
      <c r="E941" s="94"/>
    </row>
    <row r="942" spans="1:5" x14ac:dyDescent="0.35">
      <c r="A942" s="91"/>
      <c r="B942" s="92"/>
      <c r="E942" s="94"/>
    </row>
    <row r="943" spans="1:5" x14ac:dyDescent="0.35">
      <c r="A943" s="91"/>
      <c r="B943" s="92"/>
      <c r="E943" s="94"/>
    </row>
    <row r="944" spans="1:5" x14ac:dyDescent="0.35">
      <c r="A944" s="91"/>
      <c r="B944" s="92"/>
      <c r="E944" s="94"/>
    </row>
    <row r="945" spans="1:5" x14ac:dyDescent="0.35">
      <c r="A945" s="91"/>
      <c r="B945" s="92"/>
      <c r="E945" s="94"/>
    </row>
    <row r="946" spans="1:5" x14ac:dyDescent="0.35">
      <c r="A946" s="91"/>
      <c r="B946" s="92"/>
      <c r="E946" s="94"/>
    </row>
    <row r="947" spans="1:5" x14ac:dyDescent="0.35">
      <c r="A947" s="91"/>
      <c r="B947" s="92"/>
      <c r="E947" s="94"/>
    </row>
    <row r="948" spans="1:5" x14ac:dyDescent="0.35">
      <c r="A948" s="91"/>
      <c r="B948" s="92"/>
      <c r="E948" s="94"/>
    </row>
    <row r="949" spans="1:5" x14ac:dyDescent="0.35">
      <c r="A949" s="91"/>
      <c r="B949" s="92"/>
      <c r="E949" s="94"/>
    </row>
    <row r="950" spans="1:5" x14ac:dyDescent="0.35">
      <c r="A950" s="91"/>
      <c r="B950" s="92"/>
      <c r="E950" s="94"/>
    </row>
    <row r="951" spans="1:5" x14ac:dyDescent="0.35">
      <c r="A951" s="91"/>
      <c r="B951" s="92"/>
      <c r="E951" s="94"/>
    </row>
    <row r="952" spans="1:5" x14ac:dyDescent="0.35">
      <c r="A952" s="91"/>
      <c r="B952" s="92"/>
      <c r="E952" s="94"/>
    </row>
    <row r="953" spans="1:5" x14ac:dyDescent="0.35">
      <c r="A953" s="91"/>
      <c r="B953" s="92"/>
      <c r="E953" s="94"/>
    </row>
    <row r="954" spans="1:5" x14ac:dyDescent="0.35">
      <c r="A954" s="91"/>
      <c r="B954" s="92"/>
      <c r="E954" s="94"/>
    </row>
    <row r="955" spans="1:5" x14ac:dyDescent="0.35">
      <c r="A955" s="91"/>
      <c r="B955" s="92"/>
      <c r="E955" s="94"/>
    </row>
    <row r="956" spans="1:5" x14ac:dyDescent="0.35">
      <c r="A956" s="91"/>
      <c r="B956" s="92"/>
      <c r="E956" s="94"/>
    </row>
    <row r="957" spans="1:5" x14ac:dyDescent="0.35">
      <c r="A957" s="91"/>
      <c r="B957" s="92"/>
      <c r="E957" s="94"/>
    </row>
    <row r="958" spans="1:5" x14ac:dyDescent="0.35">
      <c r="A958" s="91"/>
      <c r="B958" s="92"/>
      <c r="E958" s="94"/>
    </row>
    <row r="959" spans="1:5" x14ac:dyDescent="0.35">
      <c r="A959" s="91"/>
      <c r="B959" s="92"/>
      <c r="E959" s="94"/>
    </row>
    <row r="960" spans="1:5" x14ac:dyDescent="0.35">
      <c r="A960" s="91"/>
      <c r="B960" s="92"/>
      <c r="E960" s="94"/>
    </row>
    <row r="961" spans="1:5" x14ac:dyDescent="0.35">
      <c r="A961" s="91"/>
      <c r="B961" s="92"/>
      <c r="E961" s="94"/>
    </row>
    <row r="962" spans="1:5" x14ac:dyDescent="0.35">
      <c r="A962" s="91"/>
      <c r="B962" s="92"/>
      <c r="E962" s="94"/>
    </row>
    <row r="963" spans="1:5" x14ac:dyDescent="0.35">
      <c r="A963" s="91"/>
      <c r="B963" s="92"/>
      <c r="E963" s="94"/>
    </row>
    <row r="964" spans="1:5" x14ac:dyDescent="0.35">
      <c r="A964" s="91"/>
      <c r="B964" s="92"/>
      <c r="E964" s="94"/>
    </row>
    <row r="965" spans="1:5" x14ac:dyDescent="0.35">
      <c r="A965" s="91"/>
      <c r="B965" s="92"/>
      <c r="E965" s="94"/>
    </row>
    <row r="966" spans="1:5" x14ac:dyDescent="0.35">
      <c r="A966" s="91"/>
      <c r="B966" s="92"/>
      <c r="E966" s="94"/>
    </row>
    <row r="967" spans="1:5" x14ac:dyDescent="0.35">
      <c r="A967" s="91"/>
      <c r="B967" s="92"/>
      <c r="E967" s="94"/>
    </row>
    <row r="968" spans="1:5" x14ac:dyDescent="0.35">
      <c r="A968" s="91"/>
      <c r="B968" s="92"/>
      <c r="E968" s="94"/>
    </row>
    <row r="969" spans="1:5" x14ac:dyDescent="0.35">
      <c r="A969" s="91"/>
      <c r="B969" s="92"/>
      <c r="E969" s="94"/>
    </row>
    <row r="970" spans="1:5" x14ac:dyDescent="0.35">
      <c r="A970" s="91"/>
      <c r="B970" s="92"/>
      <c r="E970" s="94"/>
    </row>
    <row r="971" spans="1:5" x14ac:dyDescent="0.35">
      <c r="A971" s="91"/>
      <c r="B971" s="92"/>
      <c r="E971" s="94"/>
    </row>
    <row r="972" spans="1:5" x14ac:dyDescent="0.35">
      <c r="A972" s="91"/>
      <c r="B972" s="92"/>
      <c r="E972" s="94"/>
    </row>
    <row r="973" spans="1:5" x14ac:dyDescent="0.35">
      <c r="A973" s="91"/>
      <c r="B973" s="92"/>
      <c r="E973" s="94"/>
    </row>
    <row r="974" spans="1:5" x14ac:dyDescent="0.35">
      <c r="A974" s="91"/>
      <c r="B974" s="92"/>
      <c r="E974" s="94"/>
    </row>
    <row r="975" spans="1:5" x14ac:dyDescent="0.35">
      <c r="A975" s="91"/>
      <c r="B975" s="92"/>
      <c r="E975" s="94"/>
    </row>
    <row r="976" spans="1:5" x14ac:dyDescent="0.35">
      <c r="A976" s="91"/>
      <c r="B976" s="92"/>
      <c r="E976" s="94"/>
    </row>
    <row r="977" spans="1:5" x14ac:dyDescent="0.35">
      <c r="A977" s="91"/>
      <c r="B977" s="92"/>
      <c r="E977" s="94"/>
    </row>
    <row r="978" spans="1:5" x14ac:dyDescent="0.35">
      <c r="A978" s="91"/>
      <c r="B978" s="92"/>
      <c r="E978" s="94"/>
    </row>
    <row r="979" spans="1:5" x14ac:dyDescent="0.35">
      <c r="A979" s="91"/>
      <c r="B979" s="92"/>
      <c r="E979" s="94"/>
    </row>
    <row r="980" spans="1:5" x14ac:dyDescent="0.35">
      <c r="A980" s="91"/>
      <c r="B980" s="92"/>
      <c r="E980" s="94"/>
    </row>
    <row r="981" spans="1:5" x14ac:dyDescent="0.35">
      <c r="A981" s="91"/>
      <c r="B981" s="92"/>
      <c r="E981" s="94"/>
    </row>
    <row r="982" spans="1:5" x14ac:dyDescent="0.35">
      <c r="A982" s="91"/>
      <c r="B982" s="92"/>
      <c r="E982" s="94"/>
    </row>
    <row r="983" spans="1:5" x14ac:dyDescent="0.35">
      <c r="A983" s="91"/>
      <c r="B983" s="92"/>
      <c r="E983" s="94"/>
    </row>
    <row r="984" spans="1:5" x14ac:dyDescent="0.35">
      <c r="A984" s="91"/>
      <c r="B984" s="92"/>
      <c r="E984" s="94"/>
    </row>
    <row r="985" spans="1:5" x14ac:dyDescent="0.35">
      <c r="A985" s="91"/>
      <c r="B985" s="92"/>
      <c r="E985" s="94"/>
    </row>
    <row r="986" spans="1:5" x14ac:dyDescent="0.35">
      <c r="A986" s="91"/>
      <c r="B986" s="92"/>
      <c r="E986" s="94"/>
    </row>
    <row r="987" spans="1:5" x14ac:dyDescent="0.35">
      <c r="A987" s="91"/>
      <c r="B987" s="92"/>
      <c r="E987" s="94"/>
    </row>
    <row r="988" spans="1:5" x14ac:dyDescent="0.35">
      <c r="A988" s="91"/>
      <c r="B988" s="92"/>
      <c r="E988" s="94"/>
    </row>
  </sheetData>
  <autoFilter ref="A22:L65" xr:uid="{00000000-0009-0000-0000-000002000000}"/>
  <mergeCells count="10">
    <mergeCell ref="A66:A68"/>
    <mergeCell ref="A3:B3"/>
    <mergeCell ref="A6:C17"/>
    <mergeCell ref="G1:I1"/>
    <mergeCell ref="J1:L1"/>
    <mergeCell ref="A1:F1"/>
    <mergeCell ref="K2:L2"/>
    <mergeCell ref="A2:F2"/>
    <mergeCell ref="G2:I2"/>
    <mergeCell ref="B19:B21"/>
  </mergeCells>
  <conditionalFormatting sqref="K34:K38 K40 K44:K47 K51:K52 K54:K61 K63 K24:K28 K42 K30:K31 K66:K68">
    <cfRule type="cellIs" dxfId="79" priority="31" operator="greaterThan">
      <formula>0</formula>
    </cfRule>
  </conditionalFormatting>
  <conditionalFormatting sqref="K32:K33 K39 K43 K48:K50 K53 K62">
    <cfRule type="cellIs" dxfId="78" priority="30" operator="greaterThan">
      <formula>0</formula>
    </cfRule>
  </conditionalFormatting>
  <conditionalFormatting sqref="E17">
    <cfRule type="containsText" dxfId="77" priority="19" operator="containsText" text="ok to">
      <formula>NOT(ISERROR(SEARCH("ok to",E17)))</formula>
    </cfRule>
    <cfRule type="containsText" dxfId="76" priority="24" operator="containsText" text="CORRECT">
      <formula>NOT(ISERROR(SEARCH("CORRECT",E17)))</formula>
    </cfRule>
  </conditionalFormatting>
  <conditionalFormatting sqref="E24:E28 E42:E65 E30:E40">
    <cfRule type="containsText" dxfId="75" priority="20" operator="containsText" text="3">
      <formula>NOT(ISERROR(SEARCH("3",E24)))</formula>
    </cfRule>
    <cfRule type="containsText" dxfId="74" priority="21" operator="containsText" text="Unsatisfactory">
      <formula>NOT(ISERROR(SEARCH("Unsatisfactory",E24)))</formula>
    </cfRule>
    <cfRule type="containsBlanks" dxfId="73" priority="32" stopIfTrue="1">
      <formula>LEN(TRIM(E24))=0</formula>
    </cfRule>
  </conditionalFormatting>
  <conditionalFormatting sqref="E17:E18">
    <cfRule type="containsText" dxfId="72" priority="23" operator="containsText" text="DISCIPLINARY ACTION">
      <formula>NOT(ISERROR(SEARCH("DISCIPLINARY ACTION",E17)))</formula>
    </cfRule>
  </conditionalFormatting>
  <conditionalFormatting sqref="E18">
    <cfRule type="containsText" dxfId="71" priority="25" operator="containsText" text="Fail">
      <formula>NOT(ISERROR(SEARCH("Fail",E18)))</formula>
    </cfRule>
    <cfRule type="containsText" dxfId="70" priority="26" operator="containsText" text="Pass">
      <formula>NOT(ISERROR(SEARCH("Pass",E18)))</formula>
    </cfRule>
  </conditionalFormatting>
  <conditionalFormatting sqref="E41">
    <cfRule type="containsText" dxfId="69" priority="13" operator="containsText" text="3">
      <formula>NOT(ISERROR(SEARCH("3",E41)))</formula>
    </cfRule>
    <cfRule type="containsText" dxfId="68" priority="14" operator="containsText" text="Unsatisfactory">
      <formula>NOT(ISERROR(SEARCH("Unsatisfactory",E41)))</formula>
    </cfRule>
    <cfRule type="containsBlanks" dxfId="67" priority="15" stopIfTrue="1">
      <formula>LEN(TRIM(E41))=0</formula>
    </cfRule>
  </conditionalFormatting>
  <conditionalFormatting sqref="K41">
    <cfRule type="cellIs" dxfId="66" priority="12" operator="greaterThan">
      <formula>0</formula>
    </cfRule>
  </conditionalFormatting>
  <conditionalFormatting sqref="K29">
    <cfRule type="cellIs" dxfId="65" priority="10" operator="greaterThan">
      <formula>0</formula>
    </cfRule>
  </conditionalFormatting>
  <conditionalFormatting sqref="E29">
    <cfRule type="containsText" dxfId="64" priority="8" operator="containsText" text="Unsatisfactory">
      <formula>NOT(ISERROR(SEARCH("Unsatisfactory",E29)))</formula>
    </cfRule>
    <cfRule type="containsText" dxfId="63" priority="9" operator="containsText" text="3">
      <formula>NOT(ISERROR(SEARCH("3",E29)))</formula>
    </cfRule>
    <cfRule type="containsBlanks" dxfId="62" priority="11" stopIfTrue="1">
      <formula>LEN(TRIM(E29))=0</formula>
    </cfRule>
  </conditionalFormatting>
  <conditionalFormatting sqref="E66:E68">
    <cfRule type="containsText" dxfId="61" priority="4" operator="containsText" text="3">
      <formula>NOT(ISERROR(SEARCH("3",E66)))</formula>
    </cfRule>
    <cfRule type="containsText" dxfId="60" priority="5" operator="containsText" text="Unsatisfactory">
      <formula>NOT(ISERROR(SEARCH("Unsatisfactory",E66)))</formula>
    </cfRule>
    <cfRule type="containsBlanks" dxfId="59" priority="6" stopIfTrue="1">
      <formula>LEN(TRIM(E66))=0</formula>
    </cfRule>
  </conditionalFormatting>
  <conditionalFormatting sqref="B18">
    <cfRule type="containsText" dxfId="58" priority="1" operator="containsText" text="Unsatisfactory">
      <formula>NOT(ISERROR(SEARCH("Unsatisfactory",B18)))</formula>
    </cfRule>
    <cfRule type="containsText" dxfId="57" priority="2" operator="containsText" text="3">
      <formula>NOT(ISERROR(SEARCH("3",B18)))</formula>
    </cfRule>
    <cfRule type="containsBlanks" dxfId="56" priority="3" stopIfTrue="1">
      <formula>LEN(TRIM(B18))=0</formula>
    </cfRule>
  </conditionalFormatting>
  <hyperlinks>
    <hyperlink ref="B28" r:id="rId1" xr:uid="{5576F135-0B8D-4F57-80A5-F843732CD65F}"/>
  </hyperlinks>
  <pageMargins left="0.7" right="0.7" top="0.75" bottom="0.75" header="0.3" footer="0.3"/>
  <pageSetup scale="82" orientation="landscape" r:id="rId2"/>
  <rowBreaks count="1" manualBreakCount="1">
    <brk id="34" max="10" man="1"/>
  </rowBreaks>
  <colBreaks count="1" manualBreakCount="1">
    <brk id="4" max="67" man="1"/>
  </colBreaks>
  <ignoredErrors>
    <ignoredError sqref="K62 K53 K39 K43" formula="1"/>
  </ignoredErrors>
  <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44767F4-FA50-894A-8D1C-D90AB9C480C1}">
          <x14:formula1>
            <xm:f>Reference!$G$2:$G$4</xm:f>
          </x14:formula1>
          <xm:sqref>L9</xm:sqref>
        </x14:dataValidation>
        <x14:dataValidation type="list" allowBlank="1" showInputMessage="1" showErrorMessage="1" xr:uid="{05ADA3B6-2162-7A42-9020-C5AF375258F5}">
          <x14:formula1>
            <xm:f>Reference!$E$2:$E$4</xm:f>
          </x14:formula1>
          <xm:sqref>L8</xm:sqref>
        </x14:dataValidation>
        <x14:dataValidation type="list" allowBlank="1" showInputMessage="1" showErrorMessage="1" xr:uid="{C0E3CFCD-F785-CD40-AA77-B40A89EB4073}">
          <x14:formula1>
            <xm:f>Reference!$A$10:$A$13</xm:f>
          </x14:formula1>
          <xm:sqref>E63 E34:E38 E42 E44:E47 E51:E52 E54:E61 E40 E24:E31 E66:E68</xm:sqref>
        </x14:dataValidation>
        <x14:dataValidation type="list" allowBlank="1" showInputMessage="1" showErrorMessage="1" xr:uid="{8F97C02A-9FD0-ED44-B5A4-B87421CC4494}">
          <x14:formula1>
            <xm:f>Reference!$A$2:$A$7</xm:f>
          </x14:formula1>
          <xm:sqref>E62 E39 E43 E48:E50 E53 E32:E33 E41</xm:sqref>
        </x14:dataValidation>
        <x14:dataValidation type="list" allowBlank="1" showInputMessage="1" showErrorMessage="1" xr:uid="{C2429754-0F6A-3742-82BC-6E30DF368A7E}">
          <x14:formula1>
            <xm:f>Reference!$A$16:$A$18</xm:f>
          </x14:formula1>
          <xm:sqref>E65</xm:sqref>
        </x14:dataValidation>
        <x14:dataValidation type="list" allowBlank="1" showInputMessage="1" showErrorMessage="1" xr:uid="{F015A3A6-DB75-9448-AEBE-8159552CDFCA}">
          <x14:formula1>
            <xm:f>Reference!$I$24:$I$25</xm:f>
          </x14:formula1>
          <xm:sqref>B18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27604-B776-B143-8877-69F0FFF05EBD}">
  <dimension ref="A1:CO132"/>
  <sheetViews>
    <sheetView zoomScale="50" zoomScaleNormal="50" workbookViewId="0">
      <selection activeCell="B65" sqref="B65"/>
    </sheetView>
  </sheetViews>
  <sheetFormatPr defaultColWidth="10.90625" defaultRowHeight="12.5" outlineLevelRow="1" outlineLevelCol="1" x14ac:dyDescent="0.25"/>
  <cols>
    <col min="1" max="1" width="14.453125" customWidth="1"/>
    <col min="2" max="2" width="102.1796875" customWidth="1"/>
    <col min="3" max="3" width="102.1796875" hidden="1" customWidth="1" outlineLevel="1"/>
    <col min="4" max="4" width="4.453125" hidden="1" customWidth="1" outlineLevel="1"/>
    <col min="5" max="5" width="26.453125" customWidth="1" collapsed="1"/>
    <col min="6" max="10" width="37.36328125" hidden="1" customWidth="1" outlineLevel="1"/>
    <col min="11" max="11" width="39.6328125" customWidth="1" collapsed="1"/>
    <col min="12" max="12" width="55.453125" customWidth="1"/>
  </cols>
  <sheetData>
    <row r="1" spans="1:93" s="103" customFormat="1" ht="114.75" customHeight="1" x14ac:dyDescent="0.35">
      <c r="A1" s="132"/>
      <c r="B1" s="481"/>
      <c r="C1" s="481"/>
      <c r="D1" s="481"/>
      <c r="E1" s="481"/>
      <c r="F1" s="481"/>
      <c r="G1" s="481"/>
      <c r="H1" s="481"/>
      <c r="I1" s="133"/>
      <c r="J1" s="134"/>
      <c r="K1" s="135"/>
      <c r="L1" s="135"/>
      <c r="M1" s="69"/>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row>
    <row r="2" spans="1:93" s="104" customFormat="1" ht="28.5" x14ac:dyDescent="0.65">
      <c r="A2" s="542" t="s">
        <v>445</v>
      </c>
      <c r="B2" s="542"/>
      <c r="C2" s="136"/>
      <c r="D2" s="136"/>
      <c r="E2" s="137"/>
      <c r="F2" s="138"/>
      <c r="G2" s="138"/>
      <c r="H2" s="138"/>
      <c r="I2" s="137"/>
      <c r="J2" s="137"/>
      <c r="K2" s="543" t="s">
        <v>11</v>
      </c>
      <c r="L2" s="543"/>
    </row>
    <row r="3" spans="1:93" s="118" customFormat="1" ht="21" customHeight="1" x14ac:dyDescent="0.55000000000000004">
      <c r="A3" s="544" t="s">
        <v>473</v>
      </c>
      <c r="B3" s="544"/>
      <c r="C3" s="119"/>
      <c r="D3" s="119"/>
      <c r="E3" s="116"/>
      <c r="F3" s="120"/>
      <c r="G3" s="117"/>
      <c r="H3" s="117"/>
      <c r="I3" s="116"/>
      <c r="J3" s="116"/>
      <c r="K3" s="223" t="s">
        <v>12</v>
      </c>
      <c r="L3" s="224"/>
    </row>
    <row r="4" spans="1:93" s="104" customFormat="1" ht="21" customHeight="1" x14ac:dyDescent="0.45">
      <c r="A4" s="121" t="s">
        <v>13</v>
      </c>
      <c r="B4" s="112"/>
      <c r="C4" s="122"/>
      <c r="D4" s="122"/>
      <c r="E4" s="123"/>
      <c r="F4" s="123"/>
      <c r="G4" s="124"/>
      <c r="H4" s="124"/>
      <c r="I4" s="123"/>
      <c r="J4" s="123"/>
      <c r="K4" s="225" t="s">
        <v>14</v>
      </c>
      <c r="L4" s="226"/>
    </row>
    <row r="5" spans="1:93" s="118" customFormat="1" ht="21" customHeight="1" thickBot="1" x14ac:dyDescent="0.6">
      <c r="A5" s="113" t="s">
        <v>15</v>
      </c>
      <c r="B5" s="114"/>
      <c r="C5" s="115"/>
      <c r="D5" s="115"/>
      <c r="E5" s="116"/>
      <c r="F5" s="116"/>
      <c r="G5" s="117"/>
      <c r="H5" s="117"/>
      <c r="I5" s="116"/>
      <c r="J5" s="116"/>
      <c r="K5" s="225" t="s">
        <v>16</v>
      </c>
      <c r="L5" s="226"/>
    </row>
    <row r="6" spans="1:93" s="104" customFormat="1" ht="19.5" customHeight="1" x14ac:dyDescent="0.45">
      <c r="A6" s="545" t="s">
        <v>398</v>
      </c>
      <c r="B6" s="546"/>
      <c r="C6" s="107"/>
      <c r="D6" s="107"/>
      <c r="E6" s="105"/>
      <c r="F6" s="105"/>
      <c r="G6" s="106"/>
      <c r="H6" s="106"/>
      <c r="I6" s="105"/>
      <c r="J6" s="105"/>
      <c r="K6" s="225" t="s">
        <v>18</v>
      </c>
      <c r="L6" s="226"/>
    </row>
    <row r="7" spans="1:93" s="104" customFormat="1" ht="19.5" customHeight="1" x14ac:dyDescent="0.45">
      <c r="A7" s="547"/>
      <c r="B7" s="548"/>
      <c r="C7" s="107"/>
      <c r="D7" s="107"/>
      <c r="E7" s="105"/>
      <c r="F7" s="105"/>
      <c r="G7" s="106"/>
      <c r="H7" s="106"/>
      <c r="I7" s="105"/>
      <c r="J7" s="105"/>
      <c r="K7" s="225" t="s">
        <v>19</v>
      </c>
      <c r="L7" s="226"/>
    </row>
    <row r="8" spans="1:93" s="104" customFormat="1" ht="19.5" customHeight="1" x14ac:dyDescent="0.45">
      <c r="A8" s="547"/>
      <c r="B8" s="548"/>
      <c r="C8" s="107"/>
      <c r="D8" s="107"/>
      <c r="E8" s="105"/>
      <c r="F8" s="105"/>
      <c r="G8" s="106"/>
      <c r="H8" s="106"/>
      <c r="I8" s="105"/>
      <c r="J8" s="105"/>
      <c r="K8" s="225" t="s">
        <v>20</v>
      </c>
      <c r="L8" s="226"/>
    </row>
    <row r="9" spans="1:93" s="104" customFormat="1" ht="19.5" customHeight="1" x14ac:dyDescent="0.45">
      <c r="A9" s="547"/>
      <c r="B9" s="548"/>
      <c r="C9" s="107"/>
      <c r="D9" s="107"/>
      <c r="E9" s="105"/>
      <c r="F9" s="105"/>
      <c r="G9" s="106"/>
      <c r="H9" s="106"/>
      <c r="I9" s="105"/>
      <c r="J9" s="105"/>
      <c r="K9" s="225" t="s">
        <v>21</v>
      </c>
      <c r="L9" s="226"/>
    </row>
    <row r="10" spans="1:93" s="104" customFormat="1" ht="19.5" customHeight="1" x14ac:dyDescent="0.45">
      <c r="A10" s="547"/>
      <c r="B10" s="548"/>
      <c r="C10" s="107"/>
      <c r="D10" s="107"/>
      <c r="E10" s="105"/>
      <c r="F10" s="105"/>
      <c r="G10" s="106"/>
      <c r="H10" s="106"/>
      <c r="I10" s="105"/>
      <c r="J10" s="105"/>
      <c r="K10" s="225" t="s">
        <v>22</v>
      </c>
      <c r="L10" s="226"/>
    </row>
    <row r="11" spans="1:93" s="104" customFormat="1" ht="19.5" customHeight="1" x14ac:dyDescent="0.45">
      <c r="A11" s="547"/>
      <c r="B11" s="548"/>
      <c r="C11" s="107"/>
      <c r="D11" s="107"/>
      <c r="E11" s="105"/>
      <c r="F11" s="105"/>
      <c r="G11" s="106"/>
      <c r="H11" s="106"/>
      <c r="I11" s="105"/>
      <c r="J11" s="105"/>
      <c r="K11" s="225" t="s">
        <v>23</v>
      </c>
      <c r="L11" s="226"/>
    </row>
    <row r="12" spans="1:93" s="104" customFormat="1" ht="19.5" customHeight="1" x14ac:dyDescent="0.45">
      <c r="A12" s="547"/>
      <c r="B12" s="548"/>
      <c r="C12" s="107"/>
      <c r="D12" s="107"/>
      <c r="E12" s="105"/>
      <c r="F12" s="105"/>
      <c r="G12" s="106"/>
      <c r="H12" s="106"/>
      <c r="I12" s="105"/>
      <c r="J12" s="105"/>
      <c r="K12" s="225" t="s">
        <v>24</v>
      </c>
      <c r="L12" s="226"/>
    </row>
    <row r="13" spans="1:93" s="104" customFormat="1" ht="19.5" customHeight="1" x14ac:dyDescent="0.45">
      <c r="A13" s="547"/>
      <c r="B13" s="548"/>
      <c r="C13" s="107"/>
      <c r="D13" s="107"/>
      <c r="E13" s="105"/>
      <c r="F13" s="105"/>
      <c r="G13" s="106"/>
      <c r="H13" s="106"/>
      <c r="I13" s="105"/>
      <c r="J13" s="105"/>
      <c r="K13" s="225" t="s">
        <v>25</v>
      </c>
      <c r="L13" s="227"/>
    </row>
    <row r="14" spans="1:93" s="104" customFormat="1" ht="29" customHeight="1" x14ac:dyDescent="0.45">
      <c r="A14" s="547"/>
      <c r="B14" s="548"/>
      <c r="C14" s="107"/>
      <c r="D14" s="107"/>
      <c r="E14" s="105"/>
      <c r="F14" s="105"/>
      <c r="G14" s="106"/>
      <c r="H14" s="106"/>
      <c r="I14" s="105"/>
      <c r="J14" s="105"/>
      <c r="K14" s="228" t="s">
        <v>26</v>
      </c>
      <c r="L14" s="226"/>
    </row>
    <row r="15" spans="1:93" s="104" customFormat="1" ht="29" customHeight="1" x14ac:dyDescent="0.45">
      <c r="A15" s="547"/>
      <c r="B15" s="548"/>
      <c r="C15" s="107"/>
      <c r="D15" s="107"/>
      <c r="E15" s="105"/>
      <c r="F15" s="105"/>
      <c r="G15" s="106"/>
      <c r="H15" s="106"/>
      <c r="I15" s="105"/>
      <c r="J15" s="105"/>
      <c r="K15" s="228" t="s">
        <v>27</v>
      </c>
      <c r="L15" s="226"/>
    </row>
    <row r="16" spans="1:93" s="104" customFormat="1" ht="29" customHeight="1" x14ac:dyDescent="0.45">
      <c r="A16" s="547"/>
      <c r="B16" s="548"/>
      <c r="C16" s="107"/>
      <c r="D16" s="107"/>
      <c r="E16" s="105"/>
      <c r="F16" s="105"/>
      <c r="G16" s="106"/>
      <c r="H16" s="106"/>
      <c r="I16" s="105"/>
      <c r="J16" s="105"/>
      <c r="K16" s="228" t="s">
        <v>28</v>
      </c>
      <c r="L16" s="226"/>
    </row>
    <row r="17" spans="1:12" s="104" customFormat="1" ht="29" customHeight="1" thickBot="1" x14ac:dyDescent="0.5">
      <c r="A17" s="549"/>
      <c r="B17" s="550"/>
      <c r="C17" s="107"/>
      <c r="D17" s="107"/>
      <c r="E17" s="105"/>
      <c r="F17" s="105"/>
      <c r="G17" s="106"/>
      <c r="H17" s="106"/>
      <c r="I17" s="105"/>
      <c r="J17" s="105"/>
      <c r="K17" s="229"/>
      <c r="L17" s="229"/>
    </row>
    <row r="18" spans="1:12" s="104" customFormat="1" ht="72" customHeight="1" x14ac:dyDescent="0.45">
      <c r="A18" s="467" t="s">
        <v>557</v>
      </c>
      <c r="B18" s="468" t="s">
        <v>351</v>
      </c>
      <c r="C18" s="342" t="s">
        <v>443</v>
      </c>
      <c r="D18" s="229"/>
      <c r="E18" s="343" t="str">
        <f>IF(E69="Unsatisfactory","FAIL: DISCIPLINARY ACTION",IF((OR(K22&gt;K20)),"FAIL","PASS"))</f>
        <v>PASS</v>
      </c>
      <c r="F18" s="232"/>
      <c r="G18" s="233"/>
      <c r="H18" s="234"/>
      <c r="I18" s="234"/>
      <c r="J18" s="234"/>
      <c r="K18" s="220">
        <f>K20</f>
        <v>231.75</v>
      </c>
      <c r="L18" s="230" t="s">
        <v>29</v>
      </c>
    </row>
    <row r="19" spans="1:12" s="104" customFormat="1" ht="29" hidden="1" customHeight="1" outlineLevel="1" x14ac:dyDescent="0.45">
      <c r="A19" s="229"/>
      <c r="B19" s="516" t="s">
        <v>558</v>
      </c>
      <c r="C19" s="229"/>
      <c r="D19" s="229"/>
      <c r="E19" s="235" t="s">
        <v>30</v>
      </c>
      <c r="F19" s="236"/>
      <c r="G19" s="237"/>
      <c r="H19" s="238"/>
      <c r="I19" s="238"/>
      <c r="J19" s="238"/>
      <c r="K19" s="221">
        <v>0.25</v>
      </c>
      <c r="L19" s="231"/>
    </row>
    <row r="20" spans="1:12" s="104" customFormat="1" ht="29" hidden="1" customHeight="1" outlineLevel="1" x14ac:dyDescent="0.45">
      <c r="A20" s="229"/>
      <c r="B20" s="517"/>
      <c r="C20" s="229"/>
      <c r="D20" s="229"/>
      <c r="E20" s="235" t="s">
        <v>31</v>
      </c>
      <c r="F20" s="233"/>
      <c r="G20" s="233"/>
      <c r="H20" s="238"/>
      <c r="I20" s="238"/>
      <c r="J20" s="238"/>
      <c r="K20" s="222">
        <f>K19*K21</f>
        <v>231.75</v>
      </c>
      <c r="L20" s="231"/>
    </row>
    <row r="21" spans="1:12" s="108" customFormat="1" ht="72" customHeight="1" collapsed="1" thickBot="1" x14ac:dyDescent="0.4">
      <c r="A21" s="239"/>
      <c r="B21" s="518"/>
      <c r="C21" s="239"/>
      <c r="D21" s="239"/>
      <c r="E21" s="326" t="s">
        <v>32</v>
      </c>
      <c r="F21" s="233"/>
      <c r="G21" s="233"/>
      <c r="H21" s="238"/>
      <c r="I21" s="238"/>
      <c r="J21" s="238"/>
      <c r="K21" s="326">
        <f>IF(B18="YES",(SUM(J24:J67,J70:J106)),SUM(J24:J67))</f>
        <v>927</v>
      </c>
      <c r="L21" s="327"/>
    </row>
    <row r="22" spans="1:12" s="109" customFormat="1" ht="104" customHeight="1" thickBot="1" x14ac:dyDescent="0.3">
      <c r="A22" s="333" t="s">
        <v>283</v>
      </c>
      <c r="B22" s="336" t="s">
        <v>448</v>
      </c>
      <c r="C22" s="354" t="s">
        <v>221</v>
      </c>
      <c r="D22" s="334"/>
      <c r="E22" s="335" t="s">
        <v>222</v>
      </c>
      <c r="F22" s="336" t="s">
        <v>36</v>
      </c>
      <c r="G22" s="337" t="s">
        <v>37</v>
      </c>
      <c r="H22" s="336" t="s">
        <v>38</v>
      </c>
      <c r="I22" s="338" t="s">
        <v>39</v>
      </c>
      <c r="J22" s="339" t="s">
        <v>40</v>
      </c>
      <c r="K22" s="340">
        <f>IF(B18="YES",SUM(K24:K106),SUM(K24:K68))</f>
        <v>0</v>
      </c>
      <c r="L22" s="341" t="s">
        <v>41</v>
      </c>
    </row>
    <row r="23" spans="1:12" s="110" customFormat="1" ht="139.5" hidden="1" outlineLevel="1" x14ac:dyDescent="0.25">
      <c r="A23" s="328"/>
      <c r="B23" s="328"/>
      <c r="C23" s="329"/>
      <c r="D23" s="330"/>
      <c r="E23" s="331"/>
      <c r="F23" s="172" t="s">
        <v>405</v>
      </c>
      <c r="G23" s="172" t="s">
        <v>406</v>
      </c>
      <c r="H23" s="171" t="s">
        <v>407</v>
      </c>
      <c r="I23" s="331"/>
      <c r="J23" s="331"/>
      <c r="K23" s="331" t="s">
        <v>42</v>
      </c>
      <c r="L23" s="332"/>
    </row>
    <row r="24" spans="1:12" s="108" customFormat="1" ht="21" customHeight="1" collapsed="1" x14ac:dyDescent="0.35">
      <c r="A24" s="240" t="s">
        <v>397</v>
      </c>
      <c r="B24" s="241" t="s">
        <v>396</v>
      </c>
      <c r="C24" s="451" t="s">
        <v>409</v>
      </c>
      <c r="D24" s="243"/>
      <c r="E24" s="349"/>
      <c r="F24" s="244">
        <v>4</v>
      </c>
      <c r="G24" s="244">
        <v>2</v>
      </c>
      <c r="H24" s="245">
        <f t="shared" ref="H24:H67" si="0">IF(E24="n/a",0,(2*G24+F24))</f>
        <v>8</v>
      </c>
      <c r="I24" s="246">
        <v>1</v>
      </c>
      <c r="J24" s="244">
        <f>H24*I24</f>
        <v>8</v>
      </c>
      <c r="K24" s="245" t="str">
        <f>IF(E24="","",IF(E24="N/A","",IF(E24="Satisfactory","",IF(E24="Unsatisfactory",H24*I24,""))))</f>
        <v/>
      </c>
      <c r="L24" s="246"/>
    </row>
    <row r="25" spans="1:12" s="108" customFormat="1" ht="21" customHeight="1" x14ac:dyDescent="0.35">
      <c r="A25" s="539" t="s">
        <v>395</v>
      </c>
      <c r="B25" s="241" t="s">
        <v>493</v>
      </c>
      <c r="C25" s="488" t="s">
        <v>496</v>
      </c>
      <c r="D25" s="243"/>
      <c r="E25" s="349"/>
      <c r="F25" s="244">
        <v>4</v>
      </c>
      <c r="G25" s="244">
        <v>2</v>
      </c>
      <c r="H25" s="245">
        <f t="shared" si="0"/>
        <v>8</v>
      </c>
      <c r="I25" s="246">
        <v>1</v>
      </c>
      <c r="J25" s="244">
        <f>H25*I25</f>
        <v>8</v>
      </c>
      <c r="K25" s="245" t="str">
        <f>IF(E25="","",IF(E25="N/A","",IF(E25="Satisfactory","",IF(E25="Unsatisfactory",H25*I25,""))))</f>
        <v/>
      </c>
      <c r="L25" s="246"/>
    </row>
    <row r="26" spans="1:12" s="108" customFormat="1" ht="21" customHeight="1" x14ac:dyDescent="0.35">
      <c r="A26" s="540"/>
      <c r="B26" s="241" t="s">
        <v>394</v>
      </c>
      <c r="C26" s="247" t="s">
        <v>410</v>
      </c>
      <c r="D26" s="243"/>
      <c r="E26" s="349"/>
      <c r="F26" s="244">
        <v>4</v>
      </c>
      <c r="G26" s="244">
        <v>3</v>
      </c>
      <c r="H26" s="245">
        <f t="shared" si="0"/>
        <v>10</v>
      </c>
      <c r="I26" s="246">
        <v>2</v>
      </c>
      <c r="J26" s="244">
        <f t="shared" ref="J26:J67" si="1">H26*I26</f>
        <v>20</v>
      </c>
      <c r="K26" s="245" t="str">
        <f>IF(E26="","",IF(E26="N/A","",IF(E26="Satisfactory","",IF(E26="Unsatisfactory",H26*I26,""))))</f>
        <v/>
      </c>
      <c r="L26" s="246"/>
    </row>
    <row r="27" spans="1:12" s="111" customFormat="1" ht="21" customHeight="1" x14ac:dyDescent="0.35">
      <c r="A27" s="540"/>
      <c r="B27" s="248" t="s">
        <v>64</v>
      </c>
      <c r="C27" s="454" t="s">
        <v>393</v>
      </c>
      <c r="D27" s="249"/>
      <c r="E27" s="349"/>
      <c r="F27" s="245">
        <v>4</v>
      </c>
      <c r="G27" s="245">
        <v>3</v>
      </c>
      <c r="H27" s="245">
        <f t="shared" si="0"/>
        <v>10</v>
      </c>
      <c r="I27" s="250">
        <v>3</v>
      </c>
      <c r="J27" s="244">
        <f t="shared" si="1"/>
        <v>30</v>
      </c>
      <c r="K27" s="245" t="str">
        <f>IF(E27="","",IF(E27="N/A","",IF(E27="Satisfactory","",H27*E27)))</f>
        <v/>
      </c>
      <c r="L27" s="251"/>
    </row>
    <row r="28" spans="1:12" s="111" customFormat="1" ht="21" customHeight="1" x14ac:dyDescent="0.35">
      <c r="A28" s="540"/>
      <c r="B28" s="248" t="s">
        <v>67</v>
      </c>
      <c r="C28" s="252" t="s">
        <v>392</v>
      </c>
      <c r="D28" s="249"/>
      <c r="E28" s="349"/>
      <c r="F28" s="253">
        <v>4</v>
      </c>
      <c r="G28" s="253">
        <v>3</v>
      </c>
      <c r="H28" s="253">
        <f t="shared" si="0"/>
        <v>10</v>
      </c>
      <c r="I28" s="254">
        <v>3</v>
      </c>
      <c r="J28" s="244">
        <f t="shared" si="1"/>
        <v>30</v>
      </c>
      <c r="K28" s="245" t="str">
        <f>IF(E28="","",IF(E28="N/A","",IF(E28="Satisfactory","",H28*E28)))</f>
        <v/>
      </c>
      <c r="L28" s="255"/>
    </row>
    <row r="29" spans="1:12" s="111" customFormat="1" ht="21" customHeight="1" x14ac:dyDescent="0.35">
      <c r="A29" s="540"/>
      <c r="B29" s="256" t="s">
        <v>391</v>
      </c>
      <c r="C29" s="257" t="s">
        <v>390</v>
      </c>
      <c r="D29" s="249"/>
      <c r="E29" s="349"/>
      <c r="F29" s="245">
        <v>4</v>
      </c>
      <c r="G29" s="245">
        <v>4</v>
      </c>
      <c r="H29" s="245">
        <f t="shared" si="0"/>
        <v>12</v>
      </c>
      <c r="I29" s="258">
        <v>3</v>
      </c>
      <c r="J29" s="244">
        <f t="shared" si="1"/>
        <v>36</v>
      </c>
      <c r="K29" s="245" t="str">
        <f t="shared" ref="K29:K36" si="2">IF(E29="","",IF(E29="N/A","",IF(E29="Satisfactory","",IF(E29="Unsatisfactory",H29*I29,""))))</f>
        <v/>
      </c>
      <c r="L29" s="251"/>
    </row>
    <row r="30" spans="1:12" s="111" customFormat="1" ht="21" customHeight="1" x14ac:dyDescent="0.35">
      <c r="A30" s="540"/>
      <c r="B30" s="256" t="s">
        <v>389</v>
      </c>
      <c r="C30" s="257" t="s">
        <v>388</v>
      </c>
      <c r="D30" s="249"/>
      <c r="E30" s="349"/>
      <c r="F30" s="245">
        <v>4</v>
      </c>
      <c r="G30" s="245">
        <v>3</v>
      </c>
      <c r="H30" s="245">
        <f t="shared" si="0"/>
        <v>10</v>
      </c>
      <c r="I30" s="258">
        <v>2</v>
      </c>
      <c r="J30" s="244">
        <f t="shared" si="1"/>
        <v>20</v>
      </c>
      <c r="K30" s="245" t="str">
        <f t="shared" si="2"/>
        <v/>
      </c>
      <c r="L30" s="251"/>
    </row>
    <row r="31" spans="1:12" s="111" customFormat="1" ht="21" customHeight="1" x14ac:dyDescent="0.35">
      <c r="A31" s="540"/>
      <c r="B31" s="259" t="s">
        <v>74</v>
      </c>
      <c r="C31" s="257" t="s">
        <v>387</v>
      </c>
      <c r="D31" s="249"/>
      <c r="E31" s="349"/>
      <c r="F31" s="245">
        <v>4</v>
      </c>
      <c r="G31" s="245">
        <v>3</v>
      </c>
      <c r="H31" s="245">
        <f t="shared" si="0"/>
        <v>10</v>
      </c>
      <c r="I31" s="258">
        <v>2</v>
      </c>
      <c r="J31" s="244">
        <f t="shared" si="1"/>
        <v>20</v>
      </c>
      <c r="K31" s="245" t="str">
        <f t="shared" si="2"/>
        <v/>
      </c>
      <c r="L31" s="251"/>
    </row>
    <row r="32" spans="1:12" s="111" customFormat="1" ht="21" customHeight="1" x14ac:dyDescent="0.35">
      <c r="A32" s="540"/>
      <c r="B32" s="256" t="s">
        <v>77</v>
      </c>
      <c r="C32" s="257" t="s">
        <v>503</v>
      </c>
      <c r="D32" s="249"/>
      <c r="E32" s="349"/>
      <c r="F32" s="245">
        <v>3</v>
      </c>
      <c r="G32" s="245">
        <v>2</v>
      </c>
      <c r="H32" s="245">
        <f t="shared" si="0"/>
        <v>7</v>
      </c>
      <c r="I32" s="258">
        <v>2</v>
      </c>
      <c r="J32" s="244">
        <f t="shared" si="1"/>
        <v>14</v>
      </c>
      <c r="K32" s="245" t="str">
        <f t="shared" si="2"/>
        <v/>
      </c>
      <c r="L32" s="251"/>
    </row>
    <row r="33" spans="1:12" s="111" customFormat="1" ht="21" customHeight="1" x14ac:dyDescent="0.35">
      <c r="A33" s="540"/>
      <c r="B33" s="256" t="s">
        <v>78</v>
      </c>
      <c r="C33" s="257" t="s">
        <v>499</v>
      </c>
      <c r="D33" s="249"/>
      <c r="E33" s="349"/>
      <c r="F33" s="245">
        <v>3</v>
      </c>
      <c r="G33" s="245">
        <v>2</v>
      </c>
      <c r="H33" s="245">
        <f t="shared" si="0"/>
        <v>7</v>
      </c>
      <c r="I33" s="258">
        <v>2</v>
      </c>
      <c r="J33" s="244">
        <f t="shared" si="1"/>
        <v>14</v>
      </c>
      <c r="K33" s="245" t="str">
        <f t="shared" si="2"/>
        <v/>
      </c>
      <c r="L33" s="251"/>
    </row>
    <row r="34" spans="1:12" s="111" customFormat="1" ht="21" customHeight="1" x14ac:dyDescent="0.35">
      <c r="A34" s="540"/>
      <c r="B34" s="256" t="s">
        <v>79</v>
      </c>
      <c r="C34" s="257" t="s">
        <v>427</v>
      </c>
      <c r="D34" s="249"/>
      <c r="E34" s="349"/>
      <c r="F34" s="245">
        <v>3</v>
      </c>
      <c r="G34" s="245">
        <v>3</v>
      </c>
      <c r="H34" s="245">
        <f t="shared" si="0"/>
        <v>9</v>
      </c>
      <c r="I34" s="258">
        <v>2</v>
      </c>
      <c r="J34" s="244">
        <f t="shared" si="1"/>
        <v>18</v>
      </c>
      <c r="K34" s="245" t="str">
        <f t="shared" si="2"/>
        <v/>
      </c>
      <c r="L34" s="251"/>
    </row>
    <row r="35" spans="1:12" s="111" customFormat="1" ht="21" customHeight="1" x14ac:dyDescent="0.35">
      <c r="A35" s="540"/>
      <c r="B35" s="265" t="s">
        <v>81</v>
      </c>
      <c r="C35" s="252" t="s">
        <v>556</v>
      </c>
      <c r="D35" s="249"/>
      <c r="E35" s="349"/>
      <c r="F35" s="245">
        <v>4</v>
      </c>
      <c r="G35" s="245">
        <v>3</v>
      </c>
      <c r="H35" s="245">
        <f t="shared" si="0"/>
        <v>10</v>
      </c>
      <c r="I35" s="258">
        <v>2</v>
      </c>
      <c r="J35" s="244">
        <f t="shared" si="1"/>
        <v>20</v>
      </c>
      <c r="K35" s="245" t="str">
        <f>IF(E35="","",IF(E35="N/A","",IF(E35="Satisfactory","",H35*E35)))</f>
        <v/>
      </c>
      <c r="L35" s="251"/>
    </row>
    <row r="36" spans="1:12" s="111" customFormat="1" ht="21" customHeight="1" x14ac:dyDescent="0.35">
      <c r="A36" s="540"/>
      <c r="B36" s="256" t="s">
        <v>386</v>
      </c>
      <c r="C36" s="252" t="s">
        <v>411</v>
      </c>
      <c r="D36" s="249"/>
      <c r="E36" s="349"/>
      <c r="F36" s="245">
        <v>3</v>
      </c>
      <c r="G36" s="245">
        <v>2</v>
      </c>
      <c r="H36" s="245">
        <f t="shared" si="0"/>
        <v>7</v>
      </c>
      <c r="I36" s="258">
        <v>2</v>
      </c>
      <c r="J36" s="244">
        <f t="shared" si="1"/>
        <v>14</v>
      </c>
      <c r="K36" s="245" t="str">
        <f t="shared" si="2"/>
        <v/>
      </c>
      <c r="L36" s="251"/>
    </row>
    <row r="37" spans="1:12" s="111" customFormat="1" ht="21" customHeight="1" x14ac:dyDescent="0.35">
      <c r="A37" s="540"/>
      <c r="B37" s="261" t="s">
        <v>91</v>
      </c>
      <c r="C37" s="260" t="s">
        <v>510</v>
      </c>
      <c r="D37" s="249"/>
      <c r="E37" s="349"/>
      <c r="F37" s="262">
        <v>4</v>
      </c>
      <c r="G37" s="262">
        <v>3</v>
      </c>
      <c r="H37" s="262">
        <f t="shared" si="0"/>
        <v>10</v>
      </c>
      <c r="I37" s="263">
        <v>3</v>
      </c>
      <c r="J37" s="244">
        <f t="shared" si="1"/>
        <v>30</v>
      </c>
      <c r="K37" s="245" t="str">
        <f>IF(E37="","",IF(E37="N/A","",IF(E37="Satisfactory","",H37*E37)))</f>
        <v/>
      </c>
      <c r="L37" s="264"/>
    </row>
    <row r="38" spans="1:12" s="111" customFormat="1" ht="21" customHeight="1" x14ac:dyDescent="0.35">
      <c r="A38" s="541"/>
      <c r="B38" s="256" t="s">
        <v>92</v>
      </c>
      <c r="C38" s="252" t="s">
        <v>408</v>
      </c>
      <c r="D38" s="249"/>
      <c r="E38" s="349"/>
      <c r="F38" s="245">
        <v>4</v>
      </c>
      <c r="G38" s="245">
        <v>3</v>
      </c>
      <c r="H38" s="245">
        <f t="shared" si="0"/>
        <v>10</v>
      </c>
      <c r="I38" s="258">
        <v>2</v>
      </c>
      <c r="J38" s="244">
        <f t="shared" si="1"/>
        <v>20</v>
      </c>
      <c r="K38" s="245" t="str">
        <f>IF(E38="","",IF(E38="N/A","",IF(E38="Satisfactory","",IF(E38="Unsatisfactory",H38*I38,""))))</f>
        <v/>
      </c>
      <c r="L38" s="251"/>
    </row>
    <row r="39" spans="1:12" s="108" customFormat="1" ht="21" customHeight="1" x14ac:dyDescent="0.35">
      <c r="A39" s="551" t="s">
        <v>385</v>
      </c>
      <c r="B39" s="241" t="s">
        <v>384</v>
      </c>
      <c r="C39" s="247" t="s">
        <v>423</v>
      </c>
      <c r="D39" s="243"/>
      <c r="E39" s="349"/>
      <c r="F39" s="244">
        <v>4</v>
      </c>
      <c r="G39" s="244">
        <v>4</v>
      </c>
      <c r="H39" s="245">
        <f t="shared" si="0"/>
        <v>12</v>
      </c>
      <c r="I39" s="246">
        <v>2</v>
      </c>
      <c r="J39" s="244">
        <f t="shared" si="1"/>
        <v>24</v>
      </c>
      <c r="K39" s="245" t="str">
        <f>IF(E39="","",IF(E39="N/A","",IF(E39="Satisfactory","",IF(E39="Unsatisfactory",H39*I39,""))))</f>
        <v/>
      </c>
      <c r="L39" s="246"/>
    </row>
    <row r="40" spans="1:12" s="111" customFormat="1" ht="21" customHeight="1" x14ac:dyDescent="0.35">
      <c r="A40" s="552"/>
      <c r="B40" s="265" t="s">
        <v>83</v>
      </c>
      <c r="C40" s="257" t="s">
        <v>419</v>
      </c>
      <c r="D40" s="249"/>
      <c r="E40" s="349"/>
      <c r="F40" s="262">
        <v>4</v>
      </c>
      <c r="G40" s="262">
        <v>3</v>
      </c>
      <c r="H40" s="262">
        <f t="shared" si="0"/>
        <v>10</v>
      </c>
      <c r="I40" s="263">
        <v>3</v>
      </c>
      <c r="J40" s="244">
        <f t="shared" si="1"/>
        <v>30</v>
      </c>
      <c r="K40" s="245" t="str">
        <f>IF(E40="","",IF(E40="N/A","",IF(E40="Satisfactory","",H40*E40)))</f>
        <v/>
      </c>
      <c r="L40" s="264"/>
    </row>
    <row r="41" spans="1:12" s="111" customFormat="1" ht="21" customHeight="1" x14ac:dyDescent="0.35">
      <c r="A41" s="552"/>
      <c r="B41" s="256" t="s">
        <v>85</v>
      </c>
      <c r="C41" s="257" t="s">
        <v>413</v>
      </c>
      <c r="D41" s="249"/>
      <c r="E41" s="349"/>
      <c r="F41" s="245">
        <v>3</v>
      </c>
      <c r="G41" s="245">
        <v>3</v>
      </c>
      <c r="H41" s="245">
        <f t="shared" si="0"/>
        <v>9</v>
      </c>
      <c r="I41" s="258">
        <v>2</v>
      </c>
      <c r="J41" s="244">
        <f t="shared" si="1"/>
        <v>18</v>
      </c>
      <c r="K41" s="245" t="str">
        <f>IF(E41="","",IF(E41="N/A","",IF(E41="Satisfactory","",IF(E41="Unsatisfactory",H41*I41,""))))</f>
        <v/>
      </c>
      <c r="L41" s="251"/>
    </row>
    <row r="42" spans="1:12" s="111" customFormat="1" ht="21" customHeight="1" x14ac:dyDescent="0.35">
      <c r="A42" s="553"/>
      <c r="B42" s="256" t="s">
        <v>94</v>
      </c>
      <c r="C42" s="257" t="s">
        <v>412</v>
      </c>
      <c r="D42" s="249"/>
      <c r="E42" s="349"/>
      <c r="F42" s="245">
        <v>2</v>
      </c>
      <c r="G42" s="245">
        <v>4</v>
      </c>
      <c r="H42" s="245">
        <f>IF(E42="n/a",0,(2*G42+F42))</f>
        <v>10</v>
      </c>
      <c r="I42" s="258">
        <v>2</v>
      </c>
      <c r="J42" s="244">
        <f t="shared" si="1"/>
        <v>20</v>
      </c>
      <c r="K42" s="245" t="str">
        <f>IF(E42="","",IF(E42="N/A","",IF(E42="Satisfactory","",IF(E42="Unsatisfactory",H42*I42,""))))</f>
        <v/>
      </c>
      <c r="L42" s="251"/>
    </row>
    <row r="43" spans="1:12" s="111" customFormat="1" ht="21" customHeight="1" x14ac:dyDescent="0.35">
      <c r="A43" s="539" t="s">
        <v>383</v>
      </c>
      <c r="B43" s="266" t="s">
        <v>96</v>
      </c>
      <c r="C43" s="260" t="s">
        <v>552</v>
      </c>
      <c r="D43" s="249"/>
      <c r="E43" s="349"/>
      <c r="F43" s="267">
        <v>4</v>
      </c>
      <c r="G43" s="267">
        <v>4</v>
      </c>
      <c r="H43" s="267">
        <f t="shared" si="0"/>
        <v>12</v>
      </c>
      <c r="I43" s="268">
        <v>3</v>
      </c>
      <c r="J43" s="244">
        <f t="shared" si="1"/>
        <v>36</v>
      </c>
      <c r="K43" s="245" t="str">
        <f>IF(E43="","",IF(E43="N/A","",IF(E43="Satisfactory","",H43*E43)))</f>
        <v/>
      </c>
      <c r="L43" s="269"/>
    </row>
    <row r="44" spans="1:12" s="111" customFormat="1" ht="21" customHeight="1" x14ac:dyDescent="0.35">
      <c r="A44" s="540"/>
      <c r="B44" s="266" t="s">
        <v>98</v>
      </c>
      <c r="C44" s="260" t="s">
        <v>553</v>
      </c>
      <c r="D44" s="249"/>
      <c r="E44" s="349"/>
      <c r="F44" s="253">
        <v>4</v>
      </c>
      <c r="G44" s="253">
        <v>4</v>
      </c>
      <c r="H44" s="253">
        <f t="shared" si="0"/>
        <v>12</v>
      </c>
      <c r="I44" s="254">
        <v>3</v>
      </c>
      <c r="J44" s="244">
        <f t="shared" si="1"/>
        <v>36</v>
      </c>
      <c r="K44" s="245" t="str">
        <f>IF(E44="","",IF(E44="N/A","",IF(E44="Satisfactory","",H44*E44)))</f>
        <v/>
      </c>
      <c r="L44" s="255"/>
    </row>
    <row r="45" spans="1:12" s="111" customFormat="1" ht="21" customHeight="1" x14ac:dyDescent="0.35">
      <c r="A45" s="540"/>
      <c r="B45" s="256" t="s">
        <v>99</v>
      </c>
      <c r="C45" s="257" t="s">
        <v>382</v>
      </c>
      <c r="D45" s="249"/>
      <c r="E45" s="349"/>
      <c r="F45" s="245">
        <v>4</v>
      </c>
      <c r="G45" s="245">
        <v>2</v>
      </c>
      <c r="H45" s="245">
        <f t="shared" si="0"/>
        <v>8</v>
      </c>
      <c r="I45" s="250">
        <v>2</v>
      </c>
      <c r="J45" s="244">
        <f t="shared" si="1"/>
        <v>16</v>
      </c>
      <c r="K45" s="245" t="str">
        <f>IF(E45="","",IF(E45="N/A","",IF(E45="Satisfactory","",IF(E45="Unsatisfactory",H45*I45,""))))</f>
        <v/>
      </c>
      <c r="L45" s="251"/>
    </row>
    <row r="46" spans="1:12" s="111" customFormat="1" ht="21" customHeight="1" x14ac:dyDescent="0.35">
      <c r="A46" s="540"/>
      <c r="B46" s="261" t="s">
        <v>102</v>
      </c>
      <c r="C46" s="260" t="s">
        <v>554</v>
      </c>
      <c r="D46" s="249"/>
      <c r="E46" s="349"/>
      <c r="F46" s="262">
        <v>4</v>
      </c>
      <c r="G46" s="262">
        <v>4</v>
      </c>
      <c r="H46" s="262">
        <f t="shared" si="0"/>
        <v>12</v>
      </c>
      <c r="I46" s="263">
        <v>3</v>
      </c>
      <c r="J46" s="244">
        <f t="shared" si="1"/>
        <v>36</v>
      </c>
      <c r="K46" s="245" t="str">
        <f>IF(E46="","",IF(E46="N/A","",IF(E46="Satisfactory","",H46*E46)))</f>
        <v/>
      </c>
      <c r="L46" s="264"/>
    </row>
    <row r="47" spans="1:12" s="111" customFormat="1" ht="21" customHeight="1" x14ac:dyDescent="0.35">
      <c r="A47" s="540"/>
      <c r="B47" s="256" t="s">
        <v>103</v>
      </c>
      <c r="C47" s="257" t="s">
        <v>414</v>
      </c>
      <c r="D47" s="249"/>
      <c r="E47" s="349"/>
      <c r="F47" s="245">
        <v>4</v>
      </c>
      <c r="G47" s="245">
        <v>2</v>
      </c>
      <c r="H47" s="245">
        <f t="shared" si="0"/>
        <v>8</v>
      </c>
      <c r="I47" s="258">
        <v>2</v>
      </c>
      <c r="J47" s="244">
        <f t="shared" si="1"/>
        <v>16</v>
      </c>
      <c r="K47" s="245" t="str">
        <f>IF(E47="","",IF(E47="N/A","",IF(E47="Satisfactory","",IF(E47="Unsatisfactory",H47*I47,""))))</f>
        <v/>
      </c>
      <c r="L47" s="251"/>
    </row>
    <row r="48" spans="1:12" s="111" customFormat="1" ht="21" customHeight="1" x14ac:dyDescent="0.35">
      <c r="A48" s="540"/>
      <c r="B48" s="261" t="s">
        <v>105</v>
      </c>
      <c r="C48" s="257" t="s">
        <v>555</v>
      </c>
      <c r="D48" s="249"/>
      <c r="E48" s="349"/>
      <c r="F48" s="262">
        <v>3</v>
      </c>
      <c r="G48" s="262">
        <v>3</v>
      </c>
      <c r="H48" s="262">
        <f t="shared" si="0"/>
        <v>9</v>
      </c>
      <c r="I48" s="263">
        <v>3</v>
      </c>
      <c r="J48" s="244">
        <f t="shared" si="1"/>
        <v>27</v>
      </c>
      <c r="K48" s="245" t="str">
        <f>IF(E48="","",IF(E48="N/A","",IF(E48="Satisfactory","",H48*E48)))</f>
        <v/>
      </c>
      <c r="L48" s="264"/>
    </row>
    <row r="49" spans="1:12" s="108" customFormat="1" ht="21" customHeight="1" x14ac:dyDescent="0.35">
      <c r="A49" s="541"/>
      <c r="B49" s="241" t="s">
        <v>271</v>
      </c>
      <c r="C49" s="450" t="s">
        <v>381</v>
      </c>
      <c r="D49" s="243"/>
      <c r="E49" s="349"/>
      <c r="F49" s="244">
        <v>3</v>
      </c>
      <c r="G49" s="244">
        <v>3</v>
      </c>
      <c r="H49" s="245">
        <f t="shared" si="0"/>
        <v>9</v>
      </c>
      <c r="I49" s="246">
        <v>2</v>
      </c>
      <c r="J49" s="244">
        <f t="shared" si="1"/>
        <v>18</v>
      </c>
      <c r="K49" s="245" t="str">
        <f>IF(E49="","",IF(E49="N/A","",IF(E49="Satisfactory","",IF(E49="Unsatisfactory",H49*I49,""))))</f>
        <v/>
      </c>
      <c r="L49" s="246"/>
    </row>
    <row r="50" spans="1:12" s="111" customFormat="1" ht="21" customHeight="1" x14ac:dyDescent="0.35">
      <c r="A50" s="270" t="s">
        <v>380</v>
      </c>
      <c r="B50" s="256" t="s">
        <v>49</v>
      </c>
      <c r="C50" s="257" t="s">
        <v>415</v>
      </c>
      <c r="D50" s="271"/>
      <c r="E50" s="349"/>
      <c r="F50" s="245">
        <v>2</v>
      </c>
      <c r="G50" s="245">
        <v>3</v>
      </c>
      <c r="H50" s="245">
        <f t="shared" si="0"/>
        <v>8</v>
      </c>
      <c r="I50" s="272">
        <v>2</v>
      </c>
      <c r="J50" s="244">
        <f t="shared" si="1"/>
        <v>16</v>
      </c>
      <c r="K50" s="245" t="str">
        <f>IF(E50="","",IF(E50="N/A","",IF(E50="Satisfactory","",IF(E50="Unsatisfactory",H50*I50,""))))</f>
        <v/>
      </c>
      <c r="L50" s="251"/>
    </row>
    <row r="51" spans="1:12" s="111" customFormat="1" ht="21" customHeight="1" x14ac:dyDescent="0.35">
      <c r="A51" s="539" t="s">
        <v>379</v>
      </c>
      <c r="B51" s="256" t="s">
        <v>378</v>
      </c>
      <c r="C51" s="257" t="s">
        <v>438</v>
      </c>
      <c r="D51" s="271"/>
      <c r="E51" s="349"/>
      <c r="F51" s="245">
        <v>3</v>
      </c>
      <c r="G51" s="245">
        <v>4</v>
      </c>
      <c r="H51" s="245">
        <f t="shared" si="0"/>
        <v>11</v>
      </c>
      <c r="I51" s="272">
        <v>2</v>
      </c>
      <c r="J51" s="244">
        <f t="shared" si="1"/>
        <v>22</v>
      </c>
      <c r="K51" s="245" t="str">
        <f>IF(E51="","",IF(E51="N/A","",IF(E51="Satisfactory","",IF(E51="Unsatisfactory",H51*I51,""))))</f>
        <v/>
      </c>
      <c r="L51" s="251"/>
    </row>
    <row r="52" spans="1:12" s="111" customFormat="1" ht="21" customHeight="1" x14ac:dyDescent="0.35">
      <c r="A52" s="540"/>
      <c r="B52" s="261" t="s">
        <v>106</v>
      </c>
      <c r="C52" s="260" t="s">
        <v>524</v>
      </c>
      <c r="D52" s="249"/>
      <c r="E52" s="349"/>
      <c r="F52" s="245">
        <v>3</v>
      </c>
      <c r="G52" s="245">
        <v>4</v>
      </c>
      <c r="H52" s="245">
        <f t="shared" si="0"/>
        <v>11</v>
      </c>
      <c r="I52" s="258">
        <v>3</v>
      </c>
      <c r="J52" s="244">
        <f t="shared" si="1"/>
        <v>33</v>
      </c>
      <c r="K52" s="245" t="str">
        <f>IF(E52="","",IF(E52="N/A","",IF(E52="Satisfactory","",H52*E52)))</f>
        <v/>
      </c>
      <c r="L52" s="251"/>
    </row>
    <row r="53" spans="1:12" s="111" customFormat="1" ht="21" customHeight="1" x14ac:dyDescent="0.35">
      <c r="A53" s="540"/>
      <c r="B53" s="273" t="s">
        <v>377</v>
      </c>
      <c r="C53" s="252" t="s">
        <v>437</v>
      </c>
      <c r="D53" s="249"/>
      <c r="E53" s="349"/>
      <c r="F53" s="245">
        <v>4</v>
      </c>
      <c r="G53" s="245">
        <v>4</v>
      </c>
      <c r="H53" s="245">
        <f t="shared" si="0"/>
        <v>12</v>
      </c>
      <c r="I53" s="258">
        <v>2</v>
      </c>
      <c r="J53" s="244">
        <f t="shared" si="1"/>
        <v>24</v>
      </c>
      <c r="K53" s="245" t="str">
        <f>IF(E53="","",IF(E53="N/A","",IF(E53="Satisfactory","",IF(E53="Unsatisfactory",H53*I53,""))))</f>
        <v/>
      </c>
      <c r="L53" s="251"/>
    </row>
    <row r="54" spans="1:12" s="111" customFormat="1" ht="21" customHeight="1" x14ac:dyDescent="0.35">
      <c r="A54" s="540"/>
      <c r="B54" s="265" t="s">
        <v>107</v>
      </c>
      <c r="C54" s="260" t="s">
        <v>533</v>
      </c>
      <c r="D54" s="249"/>
      <c r="E54" s="349"/>
      <c r="F54" s="245">
        <v>4</v>
      </c>
      <c r="G54" s="245">
        <v>4</v>
      </c>
      <c r="H54" s="245">
        <f t="shared" si="0"/>
        <v>12</v>
      </c>
      <c r="I54" s="258">
        <v>3</v>
      </c>
      <c r="J54" s="244">
        <f t="shared" si="1"/>
        <v>36</v>
      </c>
      <c r="K54" s="245" t="str">
        <f>IF(E54="","",IF(E54="N/A","",IF(E54="Satisfactory","",H54*E54)))</f>
        <v/>
      </c>
      <c r="L54" s="251"/>
    </row>
    <row r="55" spans="1:12" s="111" customFormat="1" ht="21" customHeight="1" x14ac:dyDescent="0.35">
      <c r="A55" s="540"/>
      <c r="B55" s="256" t="s">
        <v>376</v>
      </c>
      <c r="C55" s="252" t="s">
        <v>375</v>
      </c>
      <c r="D55" s="249"/>
      <c r="E55" s="349"/>
      <c r="F55" s="245">
        <v>4</v>
      </c>
      <c r="G55" s="245">
        <v>3</v>
      </c>
      <c r="H55" s="245">
        <f t="shared" si="0"/>
        <v>10</v>
      </c>
      <c r="I55" s="258">
        <v>2</v>
      </c>
      <c r="J55" s="244">
        <f t="shared" si="1"/>
        <v>20</v>
      </c>
      <c r="K55" s="245" t="str">
        <f>IF(E55="","",IF(E55="N/A","",IF(E55="Satisfactory","",IF(E55="Unsatisfactory",H55*I55,""))))</f>
        <v/>
      </c>
      <c r="L55" s="251"/>
    </row>
    <row r="56" spans="1:12" s="111" customFormat="1" ht="21" customHeight="1" x14ac:dyDescent="0.35">
      <c r="A56" s="541"/>
      <c r="B56" s="265" t="s">
        <v>374</v>
      </c>
      <c r="C56" s="260" t="s">
        <v>531</v>
      </c>
      <c r="D56" s="249"/>
      <c r="E56" s="349"/>
      <c r="F56" s="245">
        <v>3</v>
      </c>
      <c r="G56" s="245">
        <v>3</v>
      </c>
      <c r="H56" s="245">
        <f t="shared" si="0"/>
        <v>9</v>
      </c>
      <c r="I56" s="258">
        <v>3</v>
      </c>
      <c r="J56" s="244">
        <f t="shared" si="1"/>
        <v>27</v>
      </c>
      <c r="K56" s="245" t="str">
        <f>IF(E56="","",IF(E56="N/A","",IF(E56="Satisfactory","",H56*E56)))</f>
        <v/>
      </c>
      <c r="L56" s="251"/>
    </row>
    <row r="57" spans="1:12" s="111" customFormat="1" ht="21" customHeight="1" x14ac:dyDescent="0.35">
      <c r="A57" s="539" t="s">
        <v>373</v>
      </c>
      <c r="B57" s="256" t="s">
        <v>110</v>
      </c>
      <c r="C57" s="257" t="s">
        <v>538</v>
      </c>
      <c r="D57" s="249"/>
      <c r="E57" s="349"/>
      <c r="F57" s="245">
        <v>2</v>
      </c>
      <c r="G57" s="245">
        <v>2</v>
      </c>
      <c r="H57" s="245">
        <f t="shared" si="0"/>
        <v>6</v>
      </c>
      <c r="I57" s="258">
        <v>2</v>
      </c>
      <c r="J57" s="244">
        <f t="shared" si="1"/>
        <v>12</v>
      </c>
      <c r="K57" s="245" t="str">
        <f>IF(E57="","",IF(E57="N/A","",IF(E57="Satisfactory","",IF(E57="Unsatisfactory",H57*I57,""))))</f>
        <v/>
      </c>
      <c r="L57" s="251"/>
    </row>
    <row r="58" spans="1:12" s="111" customFormat="1" ht="21" customHeight="1" x14ac:dyDescent="0.35">
      <c r="A58" s="540"/>
      <c r="B58" s="256" t="s">
        <v>112</v>
      </c>
      <c r="C58" s="257" t="s">
        <v>539</v>
      </c>
      <c r="D58" s="249"/>
      <c r="E58" s="349"/>
      <c r="F58" s="245">
        <v>3</v>
      </c>
      <c r="G58" s="245">
        <v>2</v>
      </c>
      <c r="H58" s="245">
        <f t="shared" si="0"/>
        <v>7</v>
      </c>
      <c r="I58" s="258">
        <v>2</v>
      </c>
      <c r="J58" s="244">
        <f t="shared" si="1"/>
        <v>14</v>
      </c>
      <c r="K58" s="245" t="str">
        <f>IF(E58="","",IF(E58="N/A","",IF(E58="Satisfactory","",IF(E58="Unsatisfactory",H58*I58,""))))</f>
        <v/>
      </c>
      <c r="L58" s="251"/>
    </row>
    <row r="59" spans="1:12" s="111" customFormat="1" ht="21" customHeight="1" x14ac:dyDescent="0.35">
      <c r="A59" s="540"/>
      <c r="B59" s="256" t="s">
        <v>113</v>
      </c>
      <c r="C59" s="257" t="s">
        <v>416</v>
      </c>
      <c r="D59" s="249"/>
      <c r="E59" s="349"/>
      <c r="F59" s="245">
        <v>3</v>
      </c>
      <c r="G59" s="245">
        <v>2</v>
      </c>
      <c r="H59" s="245">
        <f t="shared" si="0"/>
        <v>7</v>
      </c>
      <c r="I59" s="258">
        <v>2</v>
      </c>
      <c r="J59" s="244">
        <f t="shared" si="1"/>
        <v>14</v>
      </c>
      <c r="K59" s="245" t="str">
        <f>IF(E59="","",IF(E59="N/A","",IF(E59="Satisfactory","",IF(E59="Unsatisfactory",H59*I59,""))))</f>
        <v/>
      </c>
      <c r="L59" s="251"/>
    </row>
    <row r="60" spans="1:12" s="111" customFormat="1" ht="21" customHeight="1" x14ac:dyDescent="0.35">
      <c r="A60" s="540"/>
      <c r="B60" s="256" t="s">
        <v>115</v>
      </c>
      <c r="C60" s="257" t="s">
        <v>544</v>
      </c>
      <c r="D60" s="249"/>
      <c r="E60" s="349"/>
      <c r="F60" s="245">
        <v>2</v>
      </c>
      <c r="G60" s="245">
        <v>2</v>
      </c>
      <c r="H60" s="245">
        <f t="shared" si="0"/>
        <v>6</v>
      </c>
      <c r="I60" s="258">
        <v>2</v>
      </c>
      <c r="J60" s="244">
        <f t="shared" si="1"/>
        <v>12</v>
      </c>
      <c r="K60" s="245" t="str">
        <f>IF(E60="","",IF(E60="N/A","",IF(E60="Satisfactory","",IF(E60="Unsatisfactory",H60*I60,""))))</f>
        <v/>
      </c>
      <c r="L60" s="251"/>
    </row>
    <row r="61" spans="1:12" s="111" customFormat="1" ht="21" customHeight="1" x14ac:dyDescent="0.35">
      <c r="A61" s="540"/>
      <c r="B61" s="256" t="s">
        <v>116</v>
      </c>
      <c r="C61" s="257" t="s">
        <v>548</v>
      </c>
      <c r="D61" s="249"/>
      <c r="E61" s="349"/>
      <c r="F61" s="245">
        <v>2</v>
      </c>
      <c r="G61" s="245">
        <v>2</v>
      </c>
      <c r="H61" s="245">
        <f t="shared" si="0"/>
        <v>6</v>
      </c>
      <c r="I61" s="258">
        <v>2</v>
      </c>
      <c r="J61" s="244">
        <f>H61*I61</f>
        <v>12</v>
      </c>
      <c r="K61" s="245" t="str">
        <f>IF(E61="","",IF(E61="N/A","",IF(E61="Satisfactory","",IF(E61="Unsatisfactory",H61*I61,""))))</f>
        <v/>
      </c>
      <c r="L61" s="251"/>
    </row>
    <row r="62" spans="1:12" s="111" customFormat="1" ht="21" customHeight="1" collapsed="1" x14ac:dyDescent="0.35">
      <c r="A62" s="540"/>
      <c r="B62" s="265" t="s">
        <v>117</v>
      </c>
      <c r="C62" s="257" t="s">
        <v>372</v>
      </c>
      <c r="D62" s="249"/>
      <c r="E62" s="349"/>
      <c r="F62" s="262">
        <v>4</v>
      </c>
      <c r="G62" s="262">
        <v>4</v>
      </c>
      <c r="H62" s="262">
        <f t="shared" si="0"/>
        <v>12</v>
      </c>
      <c r="I62" s="263">
        <v>3</v>
      </c>
      <c r="J62" s="244">
        <f t="shared" si="1"/>
        <v>36</v>
      </c>
      <c r="K62" s="245" t="str">
        <f>IF(E62="","",IF(E62="N/A","",IF(E62="Satisfactory","",H62*E62)))</f>
        <v/>
      </c>
      <c r="L62" s="264"/>
    </row>
    <row r="63" spans="1:12" s="111" customFormat="1" ht="21" customHeight="1" x14ac:dyDescent="0.35">
      <c r="A63" s="541"/>
      <c r="B63" s="256" t="s">
        <v>119</v>
      </c>
      <c r="C63" s="257" t="s">
        <v>417</v>
      </c>
      <c r="D63" s="249"/>
      <c r="E63" s="349"/>
      <c r="F63" s="245">
        <v>2</v>
      </c>
      <c r="G63" s="245">
        <v>1</v>
      </c>
      <c r="H63" s="245">
        <f t="shared" si="0"/>
        <v>4</v>
      </c>
      <c r="I63" s="258">
        <v>2</v>
      </c>
      <c r="J63" s="244">
        <f t="shared" si="1"/>
        <v>8</v>
      </c>
      <c r="K63" s="245" t="str">
        <f>IF(E63="","",IF(E63="N/A","",IF(E63="Satisfactory","",IF(E63="Unsatisfactory",H63*I63,""))))</f>
        <v/>
      </c>
      <c r="L63" s="251"/>
    </row>
    <row r="64" spans="1:12" s="111" customFormat="1" ht="21" customHeight="1" x14ac:dyDescent="0.35">
      <c r="A64" s="539" t="s">
        <v>371</v>
      </c>
      <c r="B64" s="256" t="s">
        <v>121</v>
      </c>
      <c r="C64" s="257" t="s">
        <v>370</v>
      </c>
      <c r="D64" s="249"/>
      <c r="E64" s="349"/>
      <c r="F64" s="245">
        <v>2</v>
      </c>
      <c r="G64" s="245">
        <v>1</v>
      </c>
      <c r="H64" s="245">
        <f t="shared" si="0"/>
        <v>4</v>
      </c>
      <c r="I64" s="258">
        <v>2</v>
      </c>
      <c r="J64" s="244">
        <f t="shared" si="1"/>
        <v>8</v>
      </c>
      <c r="K64" s="245" t="str">
        <f>IF(E64="","",IF(E64="N/A","",IF(E64="Satisfactory","",IF(E64="Unsatisfactory",H64*I64,""))))</f>
        <v/>
      </c>
      <c r="L64" s="251"/>
    </row>
    <row r="65" spans="1:13" s="111" customFormat="1" ht="21" customHeight="1" x14ac:dyDescent="0.35">
      <c r="A65" s="540"/>
      <c r="B65" s="273" t="s">
        <v>124</v>
      </c>
      <c r="C65" s="257" t="s">
        <v>369</v>
      </c>
      <c r="D65" s="249"/>
      <c r="E65" s="349"/>
      <c r="F65" s="245">
        <v>2</v>
      </c>
      <c r="G65" s="245">
        <v>3</v>
      </c>
      <c r="H65" s="245">
        <f t="shared" si="0"/>
        <v>8</v>
      </c>
      <c r="I65" s="258">
        <v>2</v>
      </c>
      <c r="J65" s="244">
        <f t="shared" si="1"/>
        <v>16</v>
      </c>
      <c r="K65" s="245" t="str">
        <f>IF(E65="","",IF(E65="N/A","",IF(E65="Satisfactory","",IF(E65="Unsatisfactory",H65*I65,""))))</f>
        <v/>
      </c>
      <c r="L65" s="251"/>
    </row>
    <row r="66" spans="1:13" s="111" customFormat="1" ht="21" customHeight="1" x14ac:dyDescent="0.35">
      <c r="A66" s="540"/>
      <c r="B66" s="256" t="s">
        <v>127</v>
      </c>
      <c r="C66" s="257" t="s">
        <v>368</v>
      </c>
      <c r="D66" s="249"/>
      <c r="E66" s="349"/>
      <c r="F66" s="245">
        <v>3</v>
      </c>
      <c r="G66" s="245">
        <v>4</v>
      </c>
      <c r="H66" s="245">
        <f t="shared" si="0"/>
        <v>11</v>
      </c>
      <c r="I66" s="258">
        <v>2</v>
      </c>
      <c r="J66" s="244">
        <f t="shared" si="1"/>
        <v>22</v>
      </c>
      <c r="K66" s="245" t="str">
        <f>IF(E66="","",IF(E66="N/A","",IF(E66="Satisfactory","",IF(E66="Unsatisfactory",H66*I66,""))))</f>
        <v/>
      </c>
      <c r="L66" s="251"/>
    </row>
    <row r="67" spans="1:13" s="111" customFormat="1" ht="21" customHeight="1" x14ac:dyDescent="0.35">
      <c r="A67" s="540"/>
      <c r="B67" s="256" t="s">
        <v>130</v>
      </c>
      <c r="C67" s="257" t="s">
        <v>440</v>
      </c>
      <c r="D67" s="249"/>
      <c r="E67" s="349"/>
      <c r="F67" s="245">
        <v>2</v>
      </c>
      <c r="G67" s="245">
        <v>3</v>
      </c>
      <c r="H67" s="245">
        <f t="shared" si="0"/>
        <v>8</v>
      </c>
      <c r="I67" s="258">
        <v>2</v>
      </c>
      <c r="J67" s="244">
        <f t="shared" si="1"/>
        <v>16</v>
      </c>
      <c r="K67" s="245" t="str">
        <f>IF(E67="","",IF(E67="N/A","",IF(E67="Satisfactory","",IF(E67="Unsatisfactory",H67*I67,""))))</f>
        <v/>
      </c>
      <c r="L67" s="251"/>
    </row>
    <row r="68" spans="1:13" s="108" customFormat="1" ht="21" customHeight="1" x14ac:dyDescent="0.35">
      <c r="A68" s="541"/>
      <c r="B68" s="296" t="s">
        <v>132</v>
      </c>
      <c r="C68" s="252" t="s">
        <v>404</v>
      </c>
      <c r="D68" s="274"/>
      <c r="E68" s="350" t="s">
        <v>135</v>
      </c>
      <c r="F68" s="244"/>
      <c r="G68" s="244"/>
      <c r="H68" s="244"/>
      <c r="I68" s="244"/>
      <c r="J68" s="244"/>
      <c r="K68" s="245"/>
      <c r="L68" s="246"/>
    </row>
    <row r="69" spans="1:13" s="108" customFormat="1" ht="21" customHeight="1" thickBot="1" x14ac:dyDescent="0.4">
      <c r="A69" s="275" t="s">
        <v>367</v>
      </c>
      <c r="B69" s="296" t="s">
        <v>136</v>
      </c>
      <c r="C69" s="276" t="s">
        <v>432</v>
      </c>
      <c r="D69" s="277"/>
      <c r="E69" s="349"/>
      <c r="F69" s="244"/>
      <c r="G69" s="244"/>
      <c r="H69" s="244"/>
      <c r="I69" s="244"/>
      <c r="J69" s="244"/>
      <c r="K69" s="245"/>
      <c r="L69" s="246"/>
      <c r="M69" s="111"/>
    </row>
    <row r="70" spans="1:13" s="108" customFormat="1" ht="21" customHeight="1" x14ac:dyDescent="0.35">
      <c r="A70" s="557" t="str">
        <f>IF($B$18="YES","HVACQIQA: Design Review (compares design to as-built; determines whether within required tolerances.","")</f>
        <v/>
      </c>
      <c r="B70" s="469" t="str">
        <f>IF(B18="YES","Number of Bedrooms/Occupants Correctly Identified","")</f>
        <v/>
      </c>
      <c r="C70" s="482" t="str">
        <f>IF($B$18="YES","Confirm # of occupants used in the design is verified in the field by the rater/RFI &amp; that the rater/RFI correctly identifies whether this is within tolerance (±2). Reference: 4.3.7. SCORING: 'Satisfactory' when correct OR 'Unsatisfactory' when incorrect","")</f>
        <v/>
      </c>
      <c r="D70" s="483"/>
      <c r="E70" s="349"/>
      <c r="F70" s="433">
        <v>4</v>
      </c>
      <c r="G70" s="433">
        <v>2</v>
      </c>
      <c r="H70" s="427">
        <f t="shared" ref="H70:H106" si="3">IF(E70="n/a",0,(2*G70+F70))</f>
        <v>8</v>
      </c>
      <c r="I70" s="246">
        <v>1</v>
      </c>
      <c r="J70" s="433">
        <f>H70*I70</f>
        <v>8</v>
      </c>
      <c r="K70" s="245" t="str">
        <f t="shared" ref="K70:K106" si="4">IF(E70="","",IF(E70="N/A","",IF(E70="Satisfactory","",IF(E70="Unsatisfactory",H70*I70,""))))</f>
        <v/>
      </c>
      <c r="L70" s="246"/>
    </row>
    <row r="71" spans="1:13" s="108" customFormat="1" ht="21" customHeight="1" x14ac:dyDescent="0.35">
      <c r="A71" s="558"/>
      <c r="B71" s="76" t="str">
        <f>IF($B$18="YES","Window SHGC Correctly Identified","")</f>
        <v/>
      </c>
      <c r="C71" s="484" t="str">
        <f>IF($B$18="YES","Confirm that the rater/RFI correctly identifies whether the window SHGC used in the greatest amount of window area for each zone in the Dwelling is within tolerance (±0.1).  Reference 4.3.8. 'Satisfactory' when correct OR 'Unsatisfactory' when incorrect","")</f>
        <v/>
      </c>
      <c r="D71" s="483"/>
      <c r="E71" s="349"/>
      <c r="F71" s="433">
        <v>4</v>
      </c>
      <c r="G71" s="433">
        <v>3</v>
      </c>
      <c r="H71" s="427">
        <f t="shared" si="3"/>
        <v>10</v>
      </c>
      <c r="I71" s="246">
        <v>2</v>
      </c>
      <c r="J71" s="433">
        <f t="shared" ref="J71:J106" si="5">H71*I71</f>
        <v>20</v>
      </c>
      <c r="K71" s="245" t="str">
        <f t="shared" si="4"/>
        <v/>
      </c>
      <c r="L71" s="246"/>
    </row>
    <row r="72" spans="1:13" s="108" customFormat="1" ht="21" customHeight="1" x14ac:dyDescent="0.35">
      <c r="A72" s="558"/>
      <c r="B72" s="76" t="str">
        <f>IF($B$18="YES","Wall R-Value Correctly Identified","")</f>
        <v/>
      </c>
      <c r="C72" s="485" t="str">
        <f>IF($B$18="YES","Confirm that rater/RFI correctly identifies whether insulation R-value used in greatest amount of ceiling area for each zone is within ±R-4 tolerance of design value. Ref: 4.3.10  SCORING: 'Satisfactory' when correct OR 'Unsatisfactory' when incorrect.","")</f>
        <v/>
      </c>
      <c r="D72" s="483"/>
      <c r="E72" s="349"/>
      <c r="F72" s="427">
        <v>4</v>
      </c>
      <c r="G72" s="427">
        <v>3</v>
      </c>
      <c r="H72" s="427">
        <f t="shared" si="3"/>
        <v>10</v>
      </c>
      <c r="I72" s="250">
        <v>3</v>
      </c>
      <c r="J72" s="433">
        <f t="shared" si="5"/>
        <v>30</v>
      </c>
      <c r="K72" s="245" t="str">
        <f t="shared" si="4"/>
        <v/>
      </c>
      <c r="L72" s="246"/>
    </row>
    <row r="73" spans="1:13" s="108" customFormat="1" ht="21" customHeight="1" x14ac:dyDescent="0.35">
      <c r="A73" s="558"/>
      <c r="B73" s="76" t="str">
        <f>IF($B$18="YES","Ceiling R-Value Correctly Identified","")</f>
        <v/>
      </c>
      <c r="C73" s="485" t="str">
        <f>IF($B$18="YES","Confirm that rater/RFI correctly identifies whether insulation R-value used in greatest amount of ceiling area for each zone is within ±R-4 tolerance of design value. Ref: 4.3.10  SCORING: 'Satisfactory' when correct OR 'Unsatisfactory' when incorrect","")</f>
        <v/>
      </c>
      <c r="D73" s="483"/>
      <c r="E73" s="349"/>
      <c r="F73" s="470">
        <v>4</v>
      </c>
      <c r="G73" s="470">
        <v>3</v>
      </c>
      <c r="H73" s="470">
        <f t="shared" si="3"/>
        <v>10</v>
      </c>
      <c r="I73" s="254">
        <v>3</v>
      </c>
      <c r="J73" s="433">
        <f t="shared" si="5"/>
        <v>30</v>
      </c>
      <c r="K73" s="245" t="str">
        <f t="shared" si="4"/>
        <v/>
      </c>
      <c r="L73" s="246"/>
    </row>
    <row r="74" spans="1:13" s="108" customFormat="1" ht="21" customHeight="1" x14ac:dyDescent="0.35">
      <c r="A74" s="558"/>
      <c r="B74" s="76" t="str">
        <f>IF($B$18="YES","Infiltration Rate Correctly Identified","")</f>
        <v/>
      </c>
      <c r="C74" s="485" t="str">
        <f>IF($B$18="YES","Confirm that infiltration rate used in design is field verified by rater/RFI and that rater/RFI correctly identifies if it is within tolerance (see table 1 in 4.3.11). Ref: 4.3.11  SCORING: 'Satisfactory' when correct OR 'Unsatisfactory' when incorrect","")</f>
        <v/>
      </c>
      <c r="D74" s="483"/>
      <c r="E74" s="349"/>
      <c r="F74" s="427">
        <v>4</v>
      </c>
      <c r="G74" s="427">
        <v>4</v>
      </c>
      <c r="H74" s="427">
        <f t="shared" si="3"/>
        <v>12</v>
      </c>
      <c r="I74" s="258">
        <v>3</v>
      </c>
      <c r="J74" s="433">
        <f t="shared" si="5"/>
        <v>36</v>
      </c>
      <c r="K74" s="245" t="str">
        <f t="shared" si="4"/>
        <v/>
      </c>
      <c r="L74" s="246"/>
    </row>
    <row r="75" spans="1:13" s="108" customFormat="1" ht="21" customHeight="1" x14ac:dyDescent="0.35">
      <c r="A75" s="558"/>
      <c r="B75" s="76" t="str">
        <f>IF($B$18="YES","Zone Served Matches Design Correctly Identified","")</f>
        <v/>
      </c>
      <c r="C75" s="485" t="str">
        <f>IF($B$18="YES","Confirm that the rater/RFI correctly identifies whether each HVAC system in the design matches the zone served in the design.  Reference: 4.3.13. SCORING: 'Satisfactory' when correct OR 'Unsatisfactory' when incorrect","")</f>
        <v/>
      </c>
      <c r="D75" s="483"/>
      <c r="E75" s="349"/>
      <c r="F75" s="427">
        <v>4</v>
      </c>
      <c r="G75" s="427">
        <v>3</v>
      </c>
      <c r="H75" s="427">
        <f t="shared" si="3"/>
        <v>10</v>
      </c>
      <c r="I75" s="258">
        <v>2</v>
      </c>
      <c r="J75" s="433">
        <f t="shared" si="5"/>
        <v>20</v>
      </c>
      <c r="K75" s="245" t="str">
        <f t="shared" si="4"/>
        <v/>
      </c>
      <c r="L75" s="246"/>
    </row>
    <row r="76" spans="1:13" s="108" customFormat="1" ht="21" customHeight="1" thickBot="1" x14ac:dyDescent="0.4">
      <c r="A76" s="559"/>
      <c r="B76" s="77" t="str">
        <f>IF($B$18="YES","Equipment Specified Matches Design Correctly Identified","")</f>
        <v/>
      </c>
      <c r="C76" s="486" t="str">
        <f>IF($B$18="YES","Confirm that the rater/RFI correctly identifies whether the equipment specified in the design for each HVAC system matches the equipment installed in the home.  Reference: 4.3.14. SCORING: 'Satisfactory' when correct OR 'Unsatisfactory' when incorrect","")</f>
        <v/>
      </c>
      <c r="D76" s="483"/>
      <c r="E76" s="349"/>
      <c r="F76" s="427">
        <v>4</v>
      </c>
      <c r="G76" s="427">
        <v>3</v>
      </c>
      <c r="H76" s="427">
        <f t="shared" si="3"/>
        <v>10</v>
      </c>
      <c r="I76" s="258">
        <v>2</v>
      </c>
      <c r="J76" s="433">
        <f t="shared" si="5"/>
        <v>20</v>
      </c>
      <c r="K76" s="245" t="str">
        <f t="shared" si="4"/>
        <v/>
      </c>
      <c r="L76" s="246"/>
    </row>
    <row r="77" spans="1:13" s="108" customFormat="1" ht="21" customHeight="1" x14ac:dyDescent="0.35">
      <c r="A77" s="557" t="str">
        <f>IF($B$18="YES","HVACQIQA: Total Duct Leakage Test","")</f>
        <v/>
      </c>
      <c r="B77" s="75" t="str">
        <f>IF($B$18="YES","Correctly Identified Whether Prerequisites were Met","")</f>
        <v/>
      </c>
      <c r="C77" s="482" t="str">
        <f>IF($B$18="YES","Confirm that the rater/RFI correctly identifies whether the design review meets the necessary prerequisites to proceed with duct testing.  Reference: 5.2. SCORING: 'Satisfactory' when correct OR 'Unsatisfactory' when incorrect","")</f>
        <v/>
      </c>
      <c r="D77" s="483"/>
      <c r="E77" s="349"/>
      <c r="F77" s="427">
        <v>3</v>
      </c>
      <c r="G77" s="427">
        <v>2</v>
      </c>
      <c r="H77" s="427">
        <f t="shared" si="3"/>
        <v>7</v>
      </c>
      <c r="I77" s="258">
        <v>2</v>
      </c>
      <c r="J77" s="433">
        <f t="shared" si="5"/>
        <v>14</v>
      </c>
      <c r="K77" s="245" t="str">
        <f t="shared" si="4"/>
        <v/>
      </c>
      <c r="L77" s="246"/>
    </row>
    <row r="78" spans="1:13" s="108" customFormat="1" ht="21" customHeight="1" x14ac:dyDescent="0.35">
      <c r="A78" s="558"/>
      <c r="B78" s="76" t="str">
        <f>IF($B$18="YES","Supply Distribution &gt; 10 Total Linear Feet Correctly Identified","")</f>
        <v/>
      </c>
      <c r="C78" s="485" t="str">
        <f>IF($B$18="YES","Confirm that the rater/RFI correctly identifies whether the system meets the criteria for duct length to qualify for the test exception.  Reference: 5.3. SCORING: 'Satisfactory' when correct OR 'Unsatisfactory' when incorrect","")</f>
        <v/>
      </c>
      <c r="D78" s="483"/>
      <c r="E78" s="349"/>
      <c r="F78" s="427">
        <v>3</v>
      </c>
      <c r="G78" s="427">
        <v>2</v>
      </c>
      <c r="H78" s="427">
        <f t="shared" si="3"/>
        <v>7</v>
      </c>
      <c r="I78" s="258">
        <v>2</v>
      </c>
      <c r="J78" s="433">
        <f t="shared" si="5"/>
        <v>14</v>
      </c>
      <c r="K78" s="245" t="str">
        <f t="shared" si="4"/>
        <v/>
      </c>
      <c r="L78" s="246"/>
    </row>
    <row r="79" spans="1:13" s="108" customFormat="1" ht="21" customHeight="1" x14ac:dyDescent="0.35">
      <c r="A79" s="558"/>
      <c r="B79" s="76" t="str">
        <f>IF($B$18="YES","System entirely within Conditioned Space Volume Correctly Identified","")</f>
        <v/>
      </c>
      <c r="C79" s="485" t="str">
        <f>IF($B$18="YES","Confirm that the rater/RFI correctly identifies whether the system meets the criteria for duct location to qualify for the test exception.  Reference: 5.3. SCORING: 'Satisfactory' when correct OR 'Unsatisfactory' when incorrect","")</f>
        <v/>
      </c>
      <c r="D79" s="483"/>
      <c r="E79" s="349"/>
      <c r="F79" s="427">
        <v>3</v>
      </c>
      <c r="G79" s="427">
        <v>3</v>
      </c>
      <c r="H79" s="427">
        <f t="shared" si="3"/>
        <v>9</v>
      </c>
      <c r="I79" s="258">
        <v>2</v>
      </c>
      <c r="J79" s="433">
        <f t="shared" si="5"/>
        <v>18</v>
      </c>
      <c r="K79" s="245" t="str">
        <f t="shared" si="4"/>
        <v/>
      </c>
      <c r="L79" s="246"/>
    </row>
    <row r="80" spans="1:13" s="108" customFormat="1" ht="21" customHeight="1" x14ac:dyDescent="0.35">
      <c r="A80" s="558"/>
      <c r="B80" s="76" t="str">
        <f>IF($B$18="YES","Number of Returns Correctly Identified","")</f>
        <v/>
      </c>
      <c r="C80" s="485" t="str">
        <f>IF($B$18="YES","Confirm whether the rater/RFI correctly identifies the number of returns used to calculate leakage limit.  Reference: 5.4. SCORING: 'Satisfactory' when correct OR 'Unsatisfactory' when incorrect","")</f>
        <v/>
      </c>
      <c r="D80" s="483"/>
      <c r="E80" s="349"/>
      <c r="F80" s="427">
        <v>4</v>
      </c>
      <c r="G80" s="427">
        <v>3</v>
      </c>
      <c r="H80" s="427">
        <f t="shared" si="3"/>
        <v>10</v>
      </c>
      <c r="I80" s="258">
        <v>2</v>
      </c>
      <c r="J80" s="433">
        <f t="shared" si="5"/>
        <v>20</v>
      </c>
      <c r="K80" s="245" t="str">
        <f t="shared" si="4"/>
        <v/>
      </c>
      <c r="L80" s="246"/>
    </row>
    <row r="81" spans="1:12" s="108" customFormat="1" ht="21" customHeight="1" x14ac:dyDescent="0.35">
      <c r="A81" s="558"/>
      <c r="B81" s="76" t="str">
        <f>IF($B$18="YES","Conditioned Floor Area Served Correctly Identified","")</f>
        <v/>
      </c>
      <c r="C81" s="485" t="str">
        <f>IF($B$18="YES","Confirm whether the rater/RFI correctly identifies the CFA served by the system (which is used to calculate leakage limit).  Reference: 5.4. SCORING: 'Satisfactory' when correct OR 'Unsatisfactory' when incorrect","")</f>
        <v/>
      </c>
      <c r="D81" s="483"/>
      <c r="E81" s="349"/>
      <c r="F81" s="427">
        <v>3</v>
      </c>
      <c r="G81" s="427">
        <v>2</v>
      </c>
      <c r="H81" s="427">
        <f t="shared" si="3"/>
        <v>7</v>
      </c>
      <c r="I81" s="258">
        <v>2</v>
      </c>
      <c r="J81" s="433">
        <f t="shared" si="5"/>
        <v>14</v>
      </c>
      <c r="K81" s="245" t="str">
        <f t="shared" si="4"/>
        <v/>
      </c>
      <c r="L81" s="246"/>
    </row>
    <row r="82" spans="1:12" s="108" customFormat="1" ht="21" customHeight="1" x14ac:dyDescent="0.35">
      <c r="A82" s="558"/>
      <c r="B82" s="76" t="str">
        <f>IF($B$18="YES","Total Duct Leakage Measurement Correctly Identified","")</f>
        <v/>
      </c>
      <c r="C82" s="485" t="str">
        <f>IF($B$18="YES","Confirm whether the rater/RFI correctly sets up and measures the total duct leakage.  Reference: ANSI/RESNET/ICC 380 total duct leakage procedure. SCORING: 'Satisfactory' when correct OR 'Unsatisfactory' when incorrect","")</f>
        <v/>
      </c>
      <c r="D82" s="483"/>
      <c r="E82" s="349"/>
      <c r="F82" s="471">
        <v>4</v>
      </c>
      <c r="G82" s="471">
        <v>3</v>
      </c>
      <c r="H82" s="471">
        <f t="shared" si="3"/>
        <v>10</v>
      </c>
      <c r="I82" s="263">
        <v>3</v>
      </c>
      <c r="J82" s="433">
        <f t="shared" si="5"/>
        <v>30</v>
      </c>
      <c r="K82" s="245" t="str">
        <f t="shared" si="4"/>
        <v/>
      </c>
      <c r="L82" s="246"/>
    </row>
    <row r="83" spans="1:12" s="108" customFormat="1" ht="21" customHeight="1" thickBot="1" x14ac:dyDescent="0.4">
      <c r="A83" s="559"/>
      <c r="B83" s="77" t="str">
        <f>IF($B$18="YES","Total Duct Leakage Grade Correctly Identified","")</f>
        <v/>
      </c>
      <c r="C83" s="486" t="str">
        <f>IF($B$18="YES","Confirm whether the rater/RFI correctly interprets &amp; records the total duct leakage grade; by applying the measurement to the leakage limit tables from the standard. Reference: 5.4. 
SCORING: 'Satisfactory' when correct OR 'Unsatisfactory' when incorrect","")</f>
        <v/>
      </c>
      <c r="D83" s="483"/>
      <c r="E83" s="349"/>
      <c r="F83" s="427">
        <v>4</v>
      </c>
      <c r="G83" s="427">
        <v>3</v>
      </c>
      <c r="H83" s="427">
        <f t="shared" si="3"/>
        <v>10</v>
      </c>
      <c r="I83" s="258">
        <v>2</v>
      </c>
      <c r="J83" s="433">
        <f t="shared" si="5"/>
        <v>20</v>
      </c>
      <c r="K83" s="245" t="str">
        <f t="shared" si="4"/>
        <v/>
      </c>
      <c r="L83" s="246"/>
    </row>
    <row r="84" spans="1:12" s="108" customFormat="1" ht="21" customHeight="1" x14ac:dyDescent="0.35">
      <c r="A84" s="560" t="str">
        <f>IF($B$18="YES","HVACQIQA: Blower Fan Airflow (CHOOSE ONE of the FOUR and the OTHER THREE will AUTO-NA)","")</f>
        <v/>
      </c>
      <c r="B84" s="75" t="str">
        <f>IF($B$18="YES","Correctly Identified Whether Prerequisites were Met","")</f>
        <v/>
      </c>
      <c r="C84" s="482" t="str">
        <f>IF($B$18="YES","Confirm that the rater/RFI correctly identifies whether the total duct leakage meets the necessary prerequisites to proceed with blower fan airflow testing.  Reference: 6.2. SCORING: 'Satisfactory' when correct OR 'Unsatisfactory' when incorrect","")</f>
        <v/>
      </c>
      <c r="D84" s="483"/>
      <c r="E84" s="349"/>
      <c r="F84" s="433">
        <v>4</v>
      </c>
      <c r="G84" s="433">
        <v>4</v>
      </c>
      <c r="H84" s="427">
        <f t="shared" si="3"/>
        <v>12</v>
      </c>
      <c r="I84" s="246">
        <v>2</v>
      </c>
      <c r="J84" s="433">
        <f t="shared" si="5"/>
        <v>24</v>
      </c>
      <c r="K84" s="245" t="str">
        <f t="shared" si="4"/>
        <v/>
      </c>
      <c r="L84" s="246"/>
    </row>
    <row r="85" spans="1:12" s="108" customFormat="1" ht="21" customHeight="1" x14ac:dyDescent="0.35">
      <c r="A85" s="561"/>
      <c r="B85" s="76" t="str">
        <f>IF($B$18="YES","Correctly Set Up House/Dwelling Unit for Testing","")</f>
        <v/>
      </c>
      <c r="C85" s="485" t="str">
        <f>IF($B$18="YES","Confirm that rater/RFI correctly sets up dwelling for blower fan airflow testing.  Reference: 6.4  SCORING: 'Satisfactory' when correct OR 'Unsatisfactory' when incorrect","")</f>
        <v/>
      </c>
      <c r="D85" s="483"/>
      <c r="E85" s="349"/>
      <c r="F85" s="471">
        <v>4</v>
      </c>
      <c r="G85" s="471">
        <v>3</v>
      </c>
      <c r="H85" s="471">
        <f t="shared" si="3"/>
        <v>10</v>
      </c>
      <c r="I85" s="263">
        <v>3</v>
      </c>
      <c r="J85" s="433">
        <f t="shared" si="5"/>
        <v>30</v>
      </c>
      <c r="K85" s="245" t="str">
        <f t="shared" si="4"/>
        <v/>
      </c>
      <c r="L85" s="246"/>
    </row>
    <row r="86" spans="1:12" s="108" customFormat="1" ht="21" customHeight="1" x14ac:dyDescent="0.35">
      <c r="A86" s="561"/>
      <c r="B86" s="472" t="s">
        <v>328</v>
      </c>
      <c r="C86" s="485" t="str">
        <f>IF($B$18="YES","Confirm whether the rater/RFI correctly sets up and measures/determines the blower fan airflow.  Reference: 6.5-6.8. SCORING: 'Satisfactory' when correct OR 'Unsatisfactory' when incorrect","")</f>
        <v/>
      </c>
      <c r="D86" s="483"/>
      <c r="E86" s="349"/>
      <c r="F86" s="427">
        <v>3</v>
      </c>
      <c r="G86" s="427">
        <v>3</v>
      </c>
      <c r="H86" s="427">
        <f t="shared" si="3"/>
        <v>9</v>
      </c>
      <c r="I86" s="258">
        <v>2</v>
      </c>
      <c r="J86" s="433">
        <f t="shared" si="5"/>
        <v>18</v>
      </c>
      <c r="K86" s="245" t="str">
        <f t="shared" si="4"/>
        <v/>
      </c>
      <c r="L86" s="246"/>
    </row>
    <row r="87" spans="1:12" s="108" customFormat="1" ht="21" customHeight="1" thickBot="1" x14ac:dyDescent="0.4">
      <c r="A87" s="562"/>
      <c r="B87" s="77" t="str">
        <f>IF($B$18="YES","Correctly Determined the Blower Fan Airflow Grade","")</f>
        <v/>
      </c>
      <c r="C87" s="486" t="str">
        <f>IF($B$18="YES","Confirm that rater/RFI interprets &amp; records the blower fan airflow grade (by comparing measurement to design &amp; applying the Fan Airflow Range table from the standard). Reference: 6.9
SCORING: 'Satisfactory' when correct OR 'Unsatisfactory' when incorrect","")</f>
        <v/>
      </c>
      <c r="D87" s="483"/>
      <c r="E87" s="349"/>
      <c r="F87" s="427">
        <v>2</v>
      </c>
      <c r="G87" s="427">
        <v>4</v>
      </c>
      <c r="H87" s="427">
        <f>IF(E87="n/a",0,(2*G87+F87))</f>
        <v>10</v>
      </c>
      <c r="I87" s="258">
        <v>2</v>
      </c>
      <c r="J87" s="433">
        <f t="shared" si="5"/>
        <v>20</v>
      </c>
      <c r="K87" s="245" t="str">
        <f t="shared" si="4"/>
        <v/>
      </c>
      <c r="L87" s="246"/>
    </row>
    <row r="88" spans="1:12" s="108" customFormat="1" ht="21" customHeight="1" x14ac:dyDescent="0.35">
      <c r="A88" s="560" t="str">
        <f>IF($B$18="YES","HVACQIQA: Blower Fan Watt Draw (CHOOSE ONE of the THREE and the OTHER TWO will AUTO-NA)","")</f>
        <v/>
      </c>
      <c r="B88" s="75" t="str">
        <f>IF($B$18="YES","Correctly Identified Whether Prerequisites were Met","")</f>
        <v/>
      </c>
      <c r="C88" s="482" t="str">
        <f>IF($B$18="YES","Confirm that the rater/RFI correctly identifies whether the blower fan airflow meets the necessary prerequisites to proceed with blower fan watt draw testing.  Reference: 7.2. SCORING: 'Satisfactory' when correct OR 'Unsatisfactory' when incorrect","")</f>
        <v/>
      </c>
      <c r="D88" s="483"/>
      <c r="E88" s="349"/>
      <c r="F88" s="473">
        <v>4</v>
      </c>
      <c r="G88" s="473">
        <v>4</v>
      </c>
      <c r="H88" s="473">
        <f t="shared" si="3"/>
        <v>12</v>
      </c>
      <c r="I88" s="268">
        <v>3</v>
      </c>
      <c r="J88" s="433">
        <f t="shared" si="5"/>
        <v>36</v>
      </c>
      <c r="K88" s="245" t="str">
        <f t="shared" si="4"/>
        <v/>
      </c>
      <c r="L88" s="246"/>
    </row>
    <row r="89" spans="1:12" s="108" customFormat="1" ht="21" customHeight="1" x14ac:dyDescent="0.35">
      <c r="A89" s="561"/>
      <c r="B89" s="76" t="str">
        <f>IF($B$18="YES","Correctly Set Up House/Dwelling Unit for Testing","")</f>
        <v/>
      </c>
      <c r="C89" s="485" t="str">
        <f>IF($B$18="YES","Confirm that rater/RFI correctly sets up dwelling for blower fan watt draw testing Reference: 7.3  SCORING: 'Satisfactory' when correct OR 'Unsatisfactory' when incorrect","")</f>
        <v/>
      </c>
      <c r="D89" s="483"/>
      <c r="E89" s="349"/>
      <c r="F89" s="470">
        <v>4</v>
      </c>
      <c r="G89" s="470">
        <v>4</v>
      </c>
      <c r="H89" s="470">
        <f t="shared" si="3"/>
        <v>12</v>
      </c>
      <c r="I89" s="254">
        <v>3</v>
      </c>
      <c r="J89" s="433">
        <f t="shared" si="5"/>
        <v>36</v>
      </c>
      <c r="K89" s="245" t="str">
        <f t="shared" si="4"/>
        <v/>
      </c>
      <c r="L89" s="246"/>
    </row>
    <row r="90" spans="1:12" s="108" customFormat="1" ht="21" customHeight="1" x14ac:dyDescent="0.35">
      <c r="A90" s="561"/>
      <c r="B90" s="472" t="s">
        <v>328</v>
      </c>
      <c r="C90" s="485" t="str">
        <f>IF($B$18="YES","Confirm whether the rater/RFI correctly sets up and measures/determines blower fan watt draw.  Reference: 7.4-7.7. SCORING: 'Satisfactory' when correct OR 'Unsatisfactory' when incorrect","")</f>
        <v/>
      </c>
      <c r="D90" s="483"/>
      <c r="E90" s="349"/>
      <c r="F90" s="427">
        <v>4</v>
      </c>
      <c r="G90" s="427">
        <v>2</v>
      </c>
      <c r="H90" s="427">
        <f t="shared" si="3"/>
        <v>8</v>
      </c>
      <c r="I90" s="250">
        <v>2</v>
      </c>
      <c r="J90" s="433">
        <f t="shared" si="5"/>
        <v>16</v>
      </c>
      <c r="K90" s="245" t="str">
        <f t="shared" si="4"/>
        <v/>
      </c>
      <c r="L90" s="246"/>
    </row>
    <row r="91" spans="1:12" s="108" customFormat="1" ht="21" customHeight="1" x14ac:dyDescent="0.35">
      <c r="A91" s="561"/>
      <c r="B91" s="76" t="str">
        <f>IF($B$18="YES","Correctly Calculated Fan Efficiency","")</f>
        <v/>
      </c>
      <c r="C91" s="485" t="str">
        <f>IF($B$18="YES","Confirm that rater/RFI correctly calculates fan efficiency (blower fan watt draw measurement / blower fan airflow measurement; using Equation 9 from standard.) Reference: 7.8.1  SCORING: 'Satisfactory' when correct OR 'Unsatisfactory' when incorrect","")</f>
        <v/>
      </c>
      <c r="D91" s="483"/>
      <c r="E91" s="349"/>
      <c r="F91" s="471">
        <v>4</v>
      </c>
      <c r="G91" s="471">
        <v>4</v>
      </c>
      <c r="H91" s="471">
        <f t="shared" si="3"/>
        <v>12</v>
      </c>
      <c r="I91" s="263">
        <v>3</v>
      </c>
      <c r="J91" s="433">
        <f t="shared" si="5"/>
        <v>36</v>
      </c>
      <c r="K91" s="245" t="str">
        <f t="shared" si="4"/>
        <v/>
      </c>
      <c r="L91" s="246"/>
    </row>
    <row r="92" spans="1:12" s="108" customFormat="1" ht="21" customHeight="1" thickBot="1" x14ac:dyDescent="0.4">
      <c r="A92" s="562"/>
      <c r="B92" s="77" t="str">
        <f>IF($B$18="YES","Correctly Determined the Blower Fan Watt Draw Grade","")</f>
        <v/>
      </c>
      <c r="C92" s="486" t="str">
        <f>IF($B$18="YES","Confirm that rater/RFI correctly interprets and records blower fan watt draw grade (by applying the calculated efficiency to Watt Draw Range table from standard).  Reference: 7.8.2. SCORING: 'Satisfactory' when correct OR 'Unsatisfactory' when incorrect","")</f>
        <v/>
      </c>
      <c r="D92" s="483"/>
      <c r="E92" s="349"/>
      <c r="F92" s="427">
        <v>4</v>
      </c>
      <c r="G92" s="427">
        <v>2</v>
      </c>
      <c r="H92" s="427">
        <f t="shared" si="3"/>
        <v>8</v>
      </c>
      <c r="I92" s="258">
        <v>2</v>
      </c>
      <c r="J92" s="433">
        <f t="shared" si="5"/>
        <v>16</v>
      </c>
      <c r="K92" s="245" t="str">
        <f t="shared" si="4"/>
        <v/>
      </c>
      <c r="L92" s="246"/>
    </row>
    <row r="93" spans="1:12" s="108" customFormat="1" ht="21" customHeight="1" x14ac:dyDescent="0.35">
      <c r="A93" s="560" t="str">
        <f>IF($B$18="YES","HVACQIQA: Refrigerant Charge (CHOOSE NON-INVASIVE or WEIGH-IN METHOD. The OTHER will AUTO-NA)","")</f>
        <v/>
      </c>
      <c r="B93" s="75" t="str">
        <f>IF($B$18="YES","Correctly Identified Whether Prerequisites were Met","")</f>
        <v/>
      </c>
      <c r="C93" s="482" t="str">
        <f>IF($B$18="YES","Confirm that the rater/RFI correctly identifies whether the blower fan airflow meets the necessary prerequisites to proceed with refrigerant charge testing.  Reference: 8.2.  SCORING: 'Satisfactory' when correct OR 'Unsatisfactory' when incorrect","")</f>
        <v/>
      </c>
      <c r="D93" s="483"/>
      <c r="E93" s="349"/>
      <c r="F93" s="471">
        <v>3</v>
      </c>
      <c r="G93" s="471">
        <v>3</v>
      </c>
      <c r="H93" s="471">
        <f t="shared" si="3"/>
        <v>9</v>
      </c>
      <c r="I93" s="263">
        <v>3</v>
      </c>
      <c r="J93" s="433">
        <f t="shared" si="5"/>
        <v>27</v>
      </c>
      <c r="K93" s="245" t="str">
        <f t="shared" si="4"/>
        <v/>
      </c>
      <c r="L93" s="246"/>
    </row>
    <row r="94" spans="1:12" s="108" customFormat="1" ht="21" customHeight="1" x14ac:dyDescent="0.35">
      <c r="A94" s="561"/>
      <c r="B94" s="479" t="s">
        <v>365</v>
      </c>
      <c r="C94" s="554" t="str">
        <f>IF($B$18="YES","Confirm that the rater/RFI correctly measures/evaluates the refrigerant charge.  Reference: 8.3-8.5. SCORING: 'Satisfactory' when correct OR 'Unsatisfactory' when incorrect","")</f>
        <v/>
      </c>
      <c r="D94" s="483"/>
      <c r="E94" s="349"/>
      <c r="F94" s="433">
        <v>3</v>
      </c>
      <c r="G94" s="433">
        <v>3</v>
      </c>
      <c r="H94" s="427">
        <f t="shared" si="3"/>
        <v>9</v>
      </c>
      <c r="I94" s="246">
        <v>2</v>
      </c>
      <c r="J94" s="433">
        <f t="shared" si="5"/>
        <v>18</v>
      </c>
      <c r="K94" s="245" t="str">
        <f t="shared" si="4"/>
        <v/>
      </c>
      <c r="L94" s="246"/>
    </row>
    <row r="95" spans="1:12" s="108" customFormat="1" ht="21" customHeight="1" x14ac:dyDescent="0.35">
      <c r="A95" s="561"/>
      <c r="B95" s="80" t="str">
        <f>IF(B94="Select Test Method","",IF(B18="No","",IF(B94="Non-Invasive:","NON-INVASIVE:  Correctly Set Up House/Dwelling Unit for Testing","WEIGH-IN: Contractor-Provided Commissioning Documentation was Collected")))</f>
        <v/>
      </c>
      <c r="C95" s="555"/>
      <c r="D95" s="483"/>
      <c r="E95" s="349"/>
      <c r="F95" s="427">
        <v>2</v>
      </c>
      <c r="G95" s="427">
        <v>3</v>
      </c>
      <c r="H95" s="427">
        <f t="shared" si="3"/>
        <v>8</v>
      </c>
      <c r="I95" s="272">
        <v>2</v>
      </c>
      <c r="J95" s="433">
        <f t="shared" si="5"/>
        <v>16</v>
      </c>
      <c r="K95" s="245" t="str">
        <f t="shared" si="4"/>
        <v/>
      </c>
      <c r="L95" s="246"/>
    </row>
    <row r="96" spans="1:12" s="108" customFormat="1" ht="21" customHeight="1" x14ac:dyDescent="0.35">
      <c r="A96" s="561"/>
      <c r="B96" s="80" t="str">
        <f>IF(B94="Select Test Method","",IF(B18="No","",IF($B$94="Non-Invasive:","NON-INVASIVE:  Correctly Identified Metering Device Type","WEIGH-IN:  Correctly Verified the Contractor-Provided Refrigerant Weight and Whether Removed/Added")))</f>
        <v/>
      </c>
      <c r="C96" s="555"/>
      <c r="D96" s="483"/>
      <c r="E96" s="349"/>
      <c r="F96" s="427">
        <v>3</v>
      </c>
      <c r="G96" s="427">
        <v>4</v>
      </c>
      <c r="H96" s="427">
        <f t="shared" si="3"/>
        <v>11</v>
      </c>
      <c r="I96" s="272">
        <v>2</v>
      </c>
      <c r="J96" s="433">
        <f t="shared" si="5"/>
        <v>22</v>
      </c>
      <c r="K96" s="245" t="str">
        <f t="shared" si="4"/>
        <v/>
      </c>
      <c r="L96" s="246"/>
    </row>
    <row r="97" spans="1:12" s="108" customFormat="1" ht="21" customHeight="1" x14ac:dyDescent="0.35">
      <c r="A97" s="561"/>
      <c r="B97" s="80" t="str">
        <f>IF(B94="Select Test Method","",IF(B18="NO","",IF($B$94="Non-Invasive:","NON-INVASIVE:  Correctly Measured Outdoor Air Dry-Bulb Temperature","WEIGH-IN:  Correctly Verified that Contractor Removed the Factory Charge First")))</f>
        <v/>
      </c>
      <c r="C97" s="555"/>
      <c r="D97" s="483"/>
      <c r="E97" s="349"/>
      <c r="F97" s="427">
        <v>3</v>
      </c>
      <c r="G97" s="427">
        <v>4</v>
      </c>
      <c r="H97" s="427">
        <f t="shared" si="3"/>
        <v>11</v>
      </c>
      <c r="I97" s="258">
        <v>3</v>
      </c>
      <c r="J97" s="433">
        <f t="shared" si="5"/>
        <v>33</v>
      </c>
      <c r="K97" s="245" t="str">
        <f t="shared" si="4"/>
        <v/>
      </c>
      <c r="L97" s="246"/>
    </row>
    <row r="98" spans="1:12" s="108" customFormat="1" ht="21" customHeight="1" x14ac:dyDescent="0.35">
      <c r="A98" s="561"/>
      <c r="B98" s="80" t="str">
        <f>IF(B94="Select Test Method","",IF(B18="No","",IF($B$94="Non-Invasive:","NON-INVASIVE:  Correctly Measured Return Air Wet-Bulb Temperature","WEIGH-IN:  Correctly Verified the Contractor-Provided Liquid Line Length and Diameter")))</f>
        <v/>
      </c>
      <c r="C98" s="555"/>
      <c r="D98" s="483"/>
      <c r="E98" s="349"/>
      <c r="F98" s="427">
        <v>4</v>
      </c>
      <c r="G98" s="427">
        <v>4</v>
      </c>
      <c r="H98" s="427">
        <f t="shared" si="3"/>
        <v>12</v>
      </c>
      <c r="I98" s="258">
        <v>2</v>
      </c>
      <c r="J98" s="433">
        <f t="shared" si="5"/>
        <v>24</v>
      </c>
      <c r="K98" s="245" t="str">
        <f t="shared" si="4"/>
        <v/>
      </c>
      <c r="L98" s="246"/>
    </row>
    <row r="99" spans="1:12" s="108" customFormat="1" ht="21" customHeight="1" x14ac:dyDescent="0.35">
      <c r="A99" s="561"/>
      <c r="B99" s="80" t="str">
        <f>IF(B94="Select Test Method","",IF(B18="No","",IF($B$94="Non-Invasive:","NON-INVASIVE:  Correctly Determined Whether Outdoor and Return Air Measurements Meet Criteria","WEIGH-IN:  Correctly Verified the Contractor-Provided Refrigerant Weight and Whether Removed/Added")))</f>
        <v/>
      </c>
      <c r="C99" s="555"/>
      <c r="D99" s="483"/>
      <c r="E99" s="349"/>
      <c r="F99" s="427">
        <v>4</v>
      </c>
      <c r="G99" s="427">
        <v>4</v>
      </c>
      <c r="H99" s="427">
        <f t="shared" si="3"/>
        <v>12</v>
      </c>
      <c r="I99" s="258">
        <v>3</v>
      </c>
      <c r="J99" s="433">
        <f t="shared" si="5"/>
        <v>36</v>
      </c>
      <c r="K99" s="245" t="str">
        <f t="shared" si="4"/>
        <v/>
      </c>
      <c r="L99" s="246"/>
    </row>
    <row r="100" spans="1:12" s="108" customFormat="1" ht="21" customHeight="1" x14ac:dyDescent="0.35">
      <c r="A100" s="561"/>
      <c r="B100" s="80" t="str">
        <f>IF(B94="Select Test Method","",IF(B18="No","",IF($B$94="Non-Invasive:","NON-INVASIVE:  Correctly Measured Suction Line Temperature","WEIGH-IN:  Correctly Verified the Contractor-Provided Factory-Supplied Liquid Line Length")))</f>
        <v/>
      </c>
      <c r="C100" s="555"/>
      <c r="D100" s="483"/>
      <c r="E100" s="349"/>
      <c r="F100" s="427">
        <v>4</v>
      </c>
      <c r="G100" s="427">
        <v>3</v>
      </c>
      <c r="H100" s="427">
        <f t="shared" si="3"/>
        <v>10</v>
      </c>
      <c r="I100" s="258">
        <v>2</v>
      </c>
      <c r="J100" s="433">
        <f t="shared" si="5"/>
        <v>20</v>
      </c>
      <c r="K100" s="245" t="str">
        <f t="shared" si="4"/>
        <v/>
      </c>
      <c r="L100" s="246"/>
    </row>
    <row r="101" spans="1:12" s="108" customFormat="1" ht="21" customHeight="1" x14ac:dyDescent="0.35">
      <c r="A101" s="561"/>
      <c r="B101" s="80" t="str">
        <f>IF(B94="Select Test Method","",IF(B18="No","",IF($B$94="Non-Invasive:","NON-INVASIVE:  Correctly Measured Liquid Line Temperature","WEIGH-IN:  Correctly Verified the Contractor-Provided Weight of Refrigerant Added for Specific Components (other than line length)")))</f>
        <v/>
      </c>
      <c r="C101" s="555"/>
      <c r="D101" s="483"/>
      <c r="E101" s="349"/>
      <c r="F101" s="427">
        <v>3</v>
      </c>
      <c r="G101" s="427">
        <v>3</v>
      </c>
      <c r="H101" s="427">
        <f t="shared" si="3"/>
        <v>9</v>
      </c>
      <c r="I101" s="258">
        <v>3</v>
      </c>
      <c r="J101" s="433">
        <f t="shared" si="5"/>
        <v>27</v>
      </c>
      <c r="K101" s="245" t="str">
        <f t="shared" si="4"/>
        <v/>
      </c>
      <c r="L101" s="246"/>
    </row>
    <row r="102" spans="1:12" s="108" customFormat="1" ht="21" customHeight="1" x14ac:dyDescent="0.35">
      <c r="A102" s="561"/>
      <c r="B102" s="80" t="str">
        <f>IF(B94="Select Test Method","",IF(B18="No","",IF($B$94="Non-Invasive:","NON-INVASIVE:  Correctly Determined Target Superheat (piston/capillary tube metering only)","WEIGH-IN:  Correctly Measured Total Length and Diameter of Liquid Line")))</f>
        <v/>
      </c>
      <c r="C102" s="555"/>
      <c r="D102" s="483"/>
      <c r="E102" s="349"/>
      <c r="F102" s="427">
        <v>2</v>
      </c>
      <c r="G102" s="427">
        <v>2</v>
      </c>
      <c r="H102" s="427">
        <f t="shared" si="3"/>
        <v>6</v>
      </c>
      <c r="I102" s="258">
        <v>2</v>
      </c>
      <c r="J102" s="433">
        <f t="shared" si="5"/>
        <v>12</v>
      </c>
      <c r="K102" s="245" t="str">
        <f t="shared" si="4"/>
        <v/>
      </c>
      <c r="L102" s="246"/>
    </row>
    <row r="103" spans="1:12" s="108" customFormat="1" ht="21" customHeight="1" x14ac:dyDescent="0.35">
      <c r="A103" s="561"/>
      <c r="B103" s="80" t="str">
        <f>IF(B94="Select Test Method","",IF(B18="No","",IF($B$94="Non-Invasive:","NON-INVASIVE:  Correctly Calculated Design Temperature Difference","WEIGH-IN:  Correctly Verified the Contractor-Provided Refrigerant Weight and Whether Removed/Added")))</f>
        <v/>
      </c>
      <c r="C103" s="555"/>
      <c r="D103" s="483"/>
      <c r="E103" s="349"/>
      <c r="F103" s="427">
        <v>3</v>
      </c>
      <c r="G103" s="427">
        <v>2</v>
      </c>
      <c r="H103" s="427">
        <f t="shared" si="3"/>
        <v>7</v>
      </c>
      <c r="I103" s="258">
        <v>2</v>
      </c>
      <c r="J103" s="433">
        <f t="shared" si="5"/>
        <v>14</v>
      </c>
      <c r="K103" s="245" t="str">
        <f t="shared" si="4"/>
        <v/>
      </c>
      <c r="L103" s="246"/>
    </row>
    <row r="104" spans="1:12" s="108" customFormat="1" ht="21" customHeight="1" x14ac:dyDescent="0.35">
      <c r="A104" s="561"/>
      <c r="B104" s="80" t="str">
        <f>IF(B94="Select Test Method","",IF(B18="No","",IF($B$94="Non-Invasive:","NON-INVASIVE:  Correctly Calculated ∆ between Condensing Temperature over Ambient Target and Measured (TXV/EEV metering only)","")))</f>
        <v/>
      </c>
      <c r="C104" s="556"/>
      <c r="D104" s="483"/>
      <c r="E104" s="349"/>
      <c r="F104" s="427">
        <v>3</v>
      </c>
      <c r="G104" s="427">
        <v>2</v>
      </c>
      <c r="H104" s="427">
        <f t="shared" si="3"/>
        <v>7</v>
      </c>
      <c r="I104" s="258">
        <v>2</v>
      </c>
      <c r="J104" s="433">
        <f t="shared" si="5"/>
        <v>14</v>
      </c>
      <c r="K104" s="245" t="str">
        <f t="shared" si="4"/>
        <v/>
      </c>
      <c r="L104" s="246"/>
    </row>
    <row r="105" spans="1:12" s="108" customFormat="1" ht="21" customHeight="1" thickBot="1" x14ac:dyDescent="0.4">
      <c r="A105" s="562"/>
      <c r="B105" s="77" t="str">
        <f>IF(B18="No","","Correctly Determined the Refrigerant Charge Grade")</f>
        <v/>
      </c>
      <c r="C105" s="486" t="str">
        <f>IF($B$18="YES","Confirm that rater/RFI correctly interprets &amp; records the refrigerant charge grade (comparing non-invasive measurement to table; calculating % deviation for weigh-in. Ref: 8.6  SCORING: 'Satisfactory' when correct OR 'Unsatisfactory' when incorrect","")</f>
        <v/>
      </c>
      <c r="D105" s="483"/>
      <c r="E105" s="349"/>
      <c r="F105" s="427">
        <v>2</v>
      </c>
      <c r="G105" s="427">
        <v>2</v>
      </c>
      <c r="H105" s="427">
        <f t="shared" si="3"/>
        <v>6</v>
      </c>
      <c r="I105" s="258">
        <v>2</v>
      </c>
      <c r="J105" s="433">
        <f t="shared" si="5"/>
        <v>12</v>
      </c>
      <c r="K105" s="245" t="str">
        <f t="shared" si="4"/>
        <v/>
      </c>
      <c r="L105" s="246"/>
    </row>
    <row r="106" spans="1:12" s="108" customFormat="1" ht="21" customHeight="1" x14ac:dyDescent="0.35">
      <c r="A106" s="474" t="str">
        <f>IF($B$18="YES","HVACQIQA: Discussion/Q&amp;A","")</f>
        <v/>
      </c>
      <c r="B106" s="144" t="str">
        <f>IF($B$18="YES","For ALL Tasks above marked as 'N/A' Verify Understanding though Discussion and/or Q&amp;A","")</f>
        <v/>
      </c>
      <c r="C106" s="487" t="str">
        <f>IF($B$18="YES","EX: if blower fan watt draw methods cannot be used due to home configuration, have rater/RFI describe test steps. Give hypothetical measurement to determine efficiency &amp; grade. SCORING: 'Satisfactory' when correct OR 'Unsatisfactory' when incorrect.","")</f>
        <v/>
      </c>
      <c r="D106" s="483"/>
      <c r="E106" s="349"/>
      <c r="F106" s="427">
        <v>2</v>
      </c>
      <c r="G106" s="427">
        <v>2</v>
      </c>
      <c r="H106" s="427">
        <f t="shared" si="3"/>
        <v>6</v>
      </c>
      <c r="I106" s="258">
        <v>2</v>
      </c>
      <c r="J106" s="433">
        <f t="shared" si="5"/>
        <v>12</v>
      </c>
      <c r="K106" s="245" t="str">
        <f t="shared" si="4"/>
        <v/>
      </c>
      <c r="L106" s="246"/>
    </row>
    <row r="114" spans="1:2" x14ac:dyDescent="0.25">
      <c r="A114" s="480"/>
      <c r="B114" s="480"/>
    </row>
    <row r="115" spans="1:2" x14ac:dyDescent="0.25">
      <c r="A115" s="480"/>
      <c r="B115" s="480"/>
    </row>
    <row r="116" spans="1:2" x14ac:dyDescent="0.25">
      <c r="A116" s="480"/>
      <c r="B116" s="480"/>
    </row>
    <row r="117" spans="1:2" x14ac:dyDescent="0.25">
      <c r="A117" s="480"/>
      <c r="B117" s="480"/>
    </row>
    <row r="118" spans="1:2" x14ac:dyDescent="0.25">
      <c r="A118" s="480"/>
      <c r="B118" s="480"/>
    </row>
    <row r="119" spans="1:2" x14ac:dyDescent="0.25">
      <c r="A119" s="480"/>
      <c r="B119" s="480"/>
    </row>
    <row r="120" spans="1:2" x14ac:dyDescent="0.25">
      <c r="A120" s="480"/>
      <c r="B120" s="480"/>
    </row>
    <row r="121" spans="1:2" x14ac:dyDescent="0.25">
      <c r="A121" s="480"/>
      <c r="B121" s="480"/>
    </row>
    <row r="122" spans="1:2" x14ac:dyDescent="0.25">
      <c r="A122" s="480"/>
      <c r="B122" s="480"/>
    </row>
    <row r="123" spans="1:2" x14ac:dyDescent="0.25">
      <c r="A123" s="480"/>
      <c r="B123" s="480"/>
    </row>
    <row r="124" spans="1:2" x14ac:dyDescent="0.25">
      <c r="A124" s="480"/>
      <c r="B124" s="480"/>
    </row>
    <row r="125" spans="1:2" x14ac:dyDescent="0.25">
      <c r="A125" s="480"/>
      <c r="B125" s="480"/>
    </row>
    <row r="126" spans="1:2" x14ac:dyDescent="0.25">
      <c r="B126" s="480"/>
    </row>
    <row r="127" spans="1:2" x14ac:dyDescent="0.25">
      <c r="B127" s="480"/>
    </row>
    <row r="128" spans="1:2" x14ac:dyDescent="0.25">
      <c r="B128" s="480"/>
    </row>
    <row r="129" spans="2:2" x14ac:dyDescent="0.25">
      <c r="B129" s="480"/>
    </row>
    <row r="130" spans="2:2" x14ac:dyDescent="0.25">
      <c r="B130" s="480"/>
    </row>
    <row r="131" spans="2:2" x14ac:dyDescent="0.25">
      <c r="B131" s="480"/>
    </row>
    <row r="132" spans="2:2" x14ac:dyDescent="0.25">
      <c r="B132" s="480"/>
    </row>
  </sheetData>
  <mergeCells count="17">
    <mergeCell ref="C94:C104"/>
    <mergeCell ref="A70:A76"/>
    <mergeCell ref="A77:A83"/>
    <mergeCell ref="A84:A87"/>
    <mergeCell ref="A88:A92"/>
    <mergeCell ref="A93:A105"/>
    <mergeCell ref="A64:A68"/>
    <mergeCell ref="A2:B2"/>
    <mergeCell ref="K2:L2"/>
    <mergeCell ref="A3:B3"/>
    <mergeCell ref="A6:B17"/>
    <mergeCell ref="B19:B21"/>
    <mergeCell ref="A25:A38"/>
    <mergeCell ref="A39:A42"/>
    <mergeCell ref="A43:A49"/>
    <mergeCell ref="A51:A56"/>
    <mergeCell ref="A57:A63"/>
  </mergeCells>
  <conditionalFormatting sqref="K64:K67 K49 K42 K35:K39">
    <cfRule type="cellIs" dxfId="55" priority="29" operator="greaterThan">
      <formula>0</formula>
    </cfRule>
  </conditionalFormatting>
  <conditionalFormatting sqref="K68:K69 K39 K24:K26">
    <cfRule type="cellIs" dxfId="54" priority="28" operator="greaterThan">
      <formula>0</formula>
    </cfRule>
  </conditionalFormatting>
  <conditionalFormatting sqref="K50:K56">
    <cfRule type="cellIs" dxfId="53" priority="27" operator="greaterThan">
      <formula>0</formula>
    </cfRule>
  </conditionalFormatting>
  <conditionalFormatting sqref="K40 K37 K43:K44 K46 K62 K27:K28 K48:K56">
    <cfRule type="cellIs" dxfId="52" priority="26" operator="greaterThan">
      <formula>0</formula>
    </cfRule>
  </conditionalFormatting>
  <conditionalFormatting sqref="K31">
    <cfRule type="cellIs" dxfId="51" priority="25" operator="greaterThan">
      <formula>0</formula>
    </cfRule>
  </conditionalFormatting>
  <conditionalFormatting sqref="K32">
    <cfRule type="cellIs" dxfId="50" priority="24" operator="greaterThan">
      <formula>0</formula>
    </cfRule>
  </conditionalFormatting>
  <conditionalFormatting sqref="K33">
    <cfRule type="cellIs" dxfId="49" priority="23" operator="greaterThan">
      <formula>0</formula>
    </cfRule>
  </conditionalFormatting>
  <conditionalFormatting sqref="K34">
    <cfRule type="cellIs" dxfId="48" priority="22" operator="greaterThan">
      <formula>0</formula>
    </cfRule>
  </conditionalFormatting>
  <conditionalFormatting sqref="K47">
    <cfRule type="cellIs" dxfId="47" priority="21" operator="greaterThan">
      <formula>0</formula>
    </cfRule>
  </conditionalFormatting>
  <conditionalFormatting sqref="K30">
    <cfRule type="cellIs" dxfId="46" priority="20" operator="greaterThan">
      <formula>0</formula>
    </cfRule>
  </conditionalFormatting>
  <conditionalFormatting sqref="K29">
    <cfRule type="cellIs" dxfId="45" priority="19" operator="greaterThan">
      <formula>0</formula>
    </cfRule>
  </conditionalFormatting>
  <conditionalFormatting sqref="K41:K42">
    <cfRule type="cellIs" dxfId="44" priority="18" operator="greaterThan">
      <formula>0</formula>
    </cfRule>
  </conditionalFormatting>
  <conditionalFormatting sqref="K38">
    <cfRule type="cellIs" dxfId="43" priority="17" operator="greaterThan">
      <formula>0</formula>
    </cfRule>
  </conditionalFormatting>
  <conditionalFormatting sqref="K45">
    <cfRule type="cellIs" dxfId="42" priority="16" operator="greaterThan">
      <formula>0</formula>
    </cfRule>
  </conditionalFormatting>
  <conditionalFormatting sqref="K57">
    <cfRule type="cellIs" dxfId="41" priority="15" operator="greaterThan">
      <formula>0</formula>
    </cfRule>
  </conditionalFormatting>
  <conditionalFormatting sqref="E24:E69">
    <cfRule type="containsText" dxfId="40" priority="9" operator="containsText" text="Unsatisfactory">
      <formula>NOT(ISERROR(SEARCH("Unsatisfactory",E24)))</formula>
    </cfRule>
    <cfRule type="containsText" dxfId="39" priority="10" operator="containsText" text="3">
      <formula>NOT(ISERROR(SEARCH("3",E24)))</formula>
    </cfRule>
    <cfRule type="containsBlanks" dxfId="38" priority="30" stopIfTrue="1">
      <formula>LEN(TRIM(E24))=0</formula>
    </cfRule>
  </conditionalFormatting>
  <conditionalFormatting sqref="E18">
    <cfRule type="containsText" dxfId="37" priority="11" operator="containsText" text="DISCIPLINARY ACTION">
      <formula>NOT(ISERROR(SEARCH("DISCIPLINARY ACTION",E18)))</formula>
    </cfRule>
    <cfRule type="containsText" dxfId="36" priority="13" operator="containsText" text="FAIL">
      <formula>NOT(ISERROR(SEARCH("FAIL",E18)))</formula>
    </cfRule>
    <cfRule type="containsText" dxfId="35" priority="14" operator="containsText" text="Pass">
      <formula>NOT(ISERROR(SEARCH("Pass",E18)))</formula>
    </cfRule>
  </conditionalFormatting>
  <conditionalFormatting sqref="E17">
    <cfRule type="containsText" dxfId="34" priority="12" operator="containsText" text="correct">
      <formula>NOT(ISERROR(SEARCH("correct",E17)))</formula>
    </cfRule>
  </conditionalFormatting>
  <conditionalFormatting sqref="K35">
    <cfRule type="cellIs" dxfId="33" priority="8" operator="greaterThan">
      <formula>0</formula>
    </cfRule>
  </conditionalFormatting>
  <conditionalFormatting sqref="B18">
    <cfRule type="containsText" dxfId="32" priority="5" operator="containsText" text="Unsatisfactory">
      <formula>NOT(ISERROR(SEARCH("Unsatisfactory",B18)))</formula>
    </cfRule>
    <cfRule type="containsText" dxfId="31" priority="6" operator="containsText" text="3">
      <formula>NOT(ISERROR(SEARCH("3",B18)))</formula>
    </cfRule>
    <cfRule type="containsBlanks" dxfId="30" priority="7" stopIfTrue="1">
      <formula>LEN(TRIM(B18))=0</formula>
    </cfRule>
  </conditionalFormatting>
  <conditionalFormatting sqref="E70:E106">
    <cfRule type="containsText" dxfId="29" priority="2" operator="containsText" text="Unsatisfactory">
      <formula>NOT(ISERROR(SEARCH("Unsatisfactory",E70)))</formula>
    </cfRule>
    <cfRule type="containsText" dxfId="28" priority="3" operator="containsText" text="3">
      <formula>NOT(ISERROR(SEARCH("3",E70)))</formula>
    </cfRule>
    <cfRule type="containsBlanks" dxfId="27" priority="4" stopIfTrue="1">
      <formula>LEN(TRIM(E70))=0</formula>
    </cfRule>
  </conditionalFormatting>
  <conditionalFormatting sqref="K70:K106">
    <cfRule type="cellIs" dxfId="26" priority="1" operator="greaterThan">
      <formula>0</formula>
    </cfRule>
  </conditionalFormatting>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3C2C4F28-DDA2-CF49-8F2E-C9DD097AB2E8}">
          <x14:formula1>
            <xm:f>Reference!$I$7:$I$11</xm:f>
          </x14:formula1>
          <xm:sqref>B86</xm:sqref>
        </x14:dataValidation>
        <x14:dataValidation type="list" allowBlank="1" showInputMessage="1" showErrorMessage="1" xr:uid="{6A0E33EA-2EE4-AF42-B427-CD60BC13B1AC}">
          <x14:formula1>
            <xm:f>Reference!$I$14:$I$17</xm:f>
          </x14:formula1>
          <xm:sqref>B90</xm:sqref>
        </x14:dataValidation>
        <x14:dataValidation type="list" allowBlank="1" showInputMessage="1" showErrorMessage="1" xr:uid="{2971EA0F-A3C1-294F-99B9-009EA40404ED}">
          <x14:formula1>
            <xm:f>Reference!$I$19:$I$21</xm:f>
          </x14:formula1>
          <xm:sqref>B94</xm:sqref>
        </x14:dataValidation>
        <x14:dataValidation type="list" allowBlank="1" showInputMessage="1" showErrorMessage="1" xr:uid="{4C202CD6-D761-2749-A9BF-771F01F43A81}">
          <x14:formula1>
            <xm:f>Reference!$I$24:$I$25</xm:f>
          </x14:formula1>
          <xm:sqref>B18</xm:sqref>
        </x14:dataValidation>
        <x14:dataValidation type="list" allowBlank="1" showInputMessage="1" showErrorMessage="1" xr:uid="{DA06C344-DFC4-A44C-9A9D-CBAAD19F4E2C}">
          <x14:formula1>
            <xm:f>Reference!$C$2:$C$7</xm:f>
          </x14:formula1>
          <xm:sqref>L4</xm:sqref>
        </x14:dataValidation>
        <x14:dataValidation type="list" allowBlank="1" showInputMessage="1" showErrorMessage="1" xr:uid="{2CEA9563-3B67-4F43-A5DD-7EEDF2931F63}">
          <x14:formula1>
            <xm:f>Reference!$G$2:$G$4</xm:f>
          </x14:formula1>
          <xm:sqref>L9</xm:sqref>
        </x14:dataValidation>
        <x14:dataValidation type="list" allowBlank="1" showInputMessage="1" showErrorMessage="1" xr:uid="{E79D09C7-A51F-EB4E-8E21-029C133576EF}">
          <x14:formula1>
            <xm:f>Reference!$E$2:$E$4</xm:f>
          </x14:formula1>
          <xm:sqref>L8</xm:sqref>
        </x14:dataValidation>
        <x14:dataValidation type="list" allowBlank="1" showInputMessage="1" showErrorMessage="1" xr:uid="{68914B5A-32DF-B54D-ADC2-378909A3EC7A}">
          <x14:formula1>
            <xm:f>Reference!$A$2:$A$7</xm:f>
          </x14:formula1>
          <xm:sqref>E27:E28 E37 E40 E43:E44 E46 E48 E52 E54 E56 E62 E35</xm:sqref>
        </x14:dataValidation>
        <x14:dataValidation type="list" allowBlank="1" showInputMessage="1" showErrorMessage="1" xr:uid="{FADA7898-3C1F-7B4F-B21E-EBA034BFAA6D}">
          <x14:formula1>
            <xm:f>Reference!$A$16:$A$18</xm:f>
          </x14:formula1>
          <xm:sqref>E69</xm:sqref>
        </x14:dataValidation>
        <x14:dataValidation type="list" allowBlank="1" showInputMessage="1" showErrorMessage="1" xr:uid="{EC4ED98F-D018-044E-B363-E790D758B582}">
          <x14:formula1>
            <xm:f>Reference!$A$10:$A$13</xm:f>
          </x14:formula1>
          <xm:sqref>E24:E26 E38:E39 E45 E47 E49:E51 E53 E55 E57:E61 E63:E67 E41:E42 E29:E34 E36 E70:E106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BF3D5-8195-4B2A-B047-B03393514D9B}">
  <dimension ref="A1:CT173"/>
  <sheetViews>
    <sheetView zoomScale="60" zoomScaleNormal="60" workbookViewId="0">
      <selection activeCell="A61" sqref="A61"/>
    </sheetView>
  </sheetViews>
  <sheetFormatPr defaultColWidth="8.453125" defaultRowHeight="14.5" outlineLevelRow="1" outlineLevelCol="1" x14ac:dyDescent="0.35"/>
  <cols>
    <col min="1" max="1" width="8.453125" style="24"/>
    <col min="2" max="2" width="99.453125" style="24" customWidth="1"/>
    <col min="3" max="3" width="95.453125" style="24" hidden="1" customWidth="1" outlineLevel="1"/>
    <col min="4" max="4" width="4.81640625" style="24" hidden="1" customWidth="1" outlineLevel="1"/>
    <col min="5" max="5" width="24.453125" style="24" customWidth="1" collapsed="1"/>
    <col min="6" max="8" width="18.453125" style="25" hidden="1" customWidth="1" outlineLevel="1"/>
    <col min="9" max="10" width="18.453125" style="24" hidden="1" customWidth="1" outlineLevel="1"/>
    <col min="11" max="11" width="31.453125" style="24" customWidth="1" collapsed="1"/>
    <col min="12" max="12" width="47.453125" style="24" customWidth="1"/>
    <col min="13" max="16384" width="8.453125" style="24"/>
  </cols>
  <sheetData>
    <row r="1" spans="1:98" s="23" customFormat="1" ht="113.25" customHeight="1" x14ac:dyDescent="0.45">
      <c r="A1" s="534"/>
      <c r="B1" s="535"/>
      <c r="C1" s="535"/>
      <c r="D1" s="536"/>
      <c r="E1" s="534"/>
      <c r="F1" s="535"/>
      <c r="G1" s="534"/>
      <c r="H1" s="535"/>
      <c r="I1" s="534"/>
      <c r="J1" s="535"/>
      <c r="K1" s="534"/>
      <c r="L1" s="535"/>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row>
    <row r="2" spans="1:98" s="23" customFormat="1" ht="24" customHeight="1" x14ac:dyDescent="0.45">
      <c r="A2" s="71" t="s">
        <v>446</v>
      </c>
      <c r="B2" s="72"/>
      <c r="C2" s="72"/>
      <c r="D2" s="73"/>
      <c r="E2" s="534"/>
      <c r="F2" s="535"/>
      <c r="G2" s="534"/>
      <c r="H2" s="535"/>
      <c r="I2" s="534"/>
      <c r="J2" s="535"/>
      <c r="K2" s="563" t="s">
        <v>11</v>
      </c>
      <c r="L2" s="564"/>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row>
    <row r="3" spans="1:98" s="23" customFormat="1" ht="29.25" customHeight="1" x14ac:dyDescent="0.45">
      <c r="A3" s="523" t="s">
        <v>473</v>
      </c>
      <c r="B3" s="524"/>
      <c r="C3" s="61"/>
      <c r="D3" s="61"/>
      <c r="E3" s="61"/>
      <c r="F3" s="61"/>
      <c r="G3" s="61"/>
      <c r="H3" s="61"/>
      <c r="I3" s="61"/>
      <c r="J3" s="61"/>
      <c r="K3" s="32" t="s">
        <v>12</v>
      </c>
      <c r="L3" s="22"/>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row>
    <row r="4" spans="1:98" s="23" customFormat="1" ht="26.25" customHeight="1" x14ac:dyDescent="0.45">
      <c r="A4" s="98" t="s">
        <v>13</v>
      </c>
      <c r="B4" s="62"/>
      <c r="C4" s="61"/>
      <c r="D4" s="61"/>
      <c r="E4" s="61"/>
      <c r="F4" s="61"/>
      <c r="G4" s="61"/>
      <c r="H4" s="61"/>
      <c r="I4" s="61"/>
      <c r="J4" s="61"/>
      <c r="K4" s="32" t="s">
        <v>14</v>
      </c>
      <c r="L4" s="13"/>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row>
    <row r="5" spans="1:98" s="23" customFormat="1" ht="19.5" customHeight="1" thickBot="1" x14ac:dyDescent="0.5">
      <c r="A5" s="66" t="s">
        <v>15</v>
      </c>
      <c r="B5" s="66"/>
      <c r="C5" s="66"/>
      <c r="D5" s="61"/>
      <c r="E5" s="61"/>
      <c r="F5" s="61"/>
      <c r="G5" s="61"/>
      <c r="H5" s="61"/>
      <c r="I5" s="61"/>
      <c r="J5" s="61"/>
      <c r="K5" s="32" t="s">
        <v>16</v>
      </c>
      <c r="L5" s="13"/>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row>
    <row r="6" spans="1:98" s="23" customFormat="1" ht="23.25" customHeight="1" x14ac:dyDescent="0.45">
      <c r="A6" s="525" t="s">
        <v>219</v>
      </c>
      <c r="B6" s="527"/>
      <c r="C6" s="74"/>
      <c r="D6" s="69"/>
      <c r="E6" s="61"/>
      <c r="F6" s="61"/>
      <c r="G6" s="61"/>
      <c r="H6" s="61"/>
      <c r="I6" s="61"/>
      <c r="J6" s="61"/>
      <c r="K6" s="32" t="s">
        <v>18</v>
      </c>
      <c r="L6" s="13"/>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row>
    <row r="7" spans="1:98" s="23" customFormat="1" ht="21" customHeight="1" x14ac:dyDescent="0.45">
      <c r="A7" s="528"/>
      <c r="B7" s="530"/>
      <c r="C7" s="74"/>
      <c r="D7" s="69"/>
      <c r="E7" s="61"/>
      <c r="F7" s="61"/>
      <c r="G7" s="61"/>
      <c r="H7" s="61"/>
      <c r="I7" s="61"/>
      <c r="J7" s="61"/>
      <c r="K7" s="32" t="s">
        <v>19</v>
      </c>
      <c r="L7" s="13"/>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row>
    <row r="8" spans="1:98" s="23" customFormat="1" ht="23.25" customHeight="1" x14ac:dyDescent="0.45">
      <c r="A8" s="528"/>
      <c r="B8" s="530"/>
      <c r="C8" s="74"/>
      <c r="D8" s="69"/>
      <c r="E8" s="61"/>
      <c r="F8" s="61"/>
      <c r="G8" s="61"/>
      <c r="H8" s="61"/>
      <c r="I8" s="61"/>
      <c r="J8" s="61"/>
      <c r="K8" s="32" t="s">
        <v>20</v>
      </c>
      <c r="L8" s="13"/>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row>
    <row r="9" spans="1:98" s="23" customFormat="1" ht="20.25" customHeight="1" x14ac:dyDescent="0.45">
      <c r="A9" s="528"/>
      <c r="B9" s="530"/>
      <c r="C9" s="74"/>
      <c r="D9" s="69"/>
      <c r="E9" s="61"/>
      <c r="F9" s="61"/>
      <c r="G9" s="61"/>
      <c r="H9" s="61"/>
      <c r="I9" s="61"/>
      <c r="J9" s="61"/>
      <c r="K9" s="33" t="s">
        <v>21</v>
      </c>
      <c r="L9" s="13"/>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row>
    <row r="10" spans="1:98" s="23" customFormat="1" ht="19.5" customHeight="1" x14ac:dyDescent="0.45">
      <c r="A10" s="528"/>
      <c r="B10" s="530"/>
      <c r="C10" s="74"/>
      <c r="D10" s="69"/>
      <c r="E10" s="61"/>
      <c r="F10" s="61"/>
      <c r="G10" s="61"/>
      <c r="H10" s="61"/>
      <c r="I10" s="61"/>
      <c r="J10" s="61"/>
      <c r="K10" s="32" t="s">
        <v>22</v>
      </c>
      <c r="L10" s="13"/>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row>
    <row r="11" spans="1:98" s="23" customFormat="1" ht="18" customHeight="1" x14ac:dyDescent="0.45">
      <c r="A11" s="528"/>
      <c r="B11" s="530"/>
      <c r="C11" s="74"/>
      <c r="D11" s="69"/>
      <c r="E11" s="61"/>
      <c r="F11" s="61"/>
      <c r="G11" s="61"/>
      <c r="H11" s="61"/>
      <c r="I11" s="61"/>
      <c r="J11" s="61"/>
      <c r="K11" s="32" t="s">
        <v>23</v>
      </c>
      <c r="L11" s="13"/>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row>
    <row r="12" spans="1:98" s="23" customFormat="1" ht="18" customHeight="1" x14ac:dyDescent="0.45">
      <c r="A12" s="528"/>
      <c r="B12" s="530"/>
      <c r="C12" s="74"/>
      <c r="D12" s="69"/>
      <c r="E12" s="61"/>
      <c r="F12" s="61"/>
      <c r="G12" s="61"/>
      <c r="H12" s="61"/>
      <c r="I12" s="61"/>
      <c r="J12" s="61"/>
      <c r="K12" s="32" t="s">
        <v>24</v>
      </c>
      <c r="L12" s="13"/>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row>
    <row r="13" spans="1:98" s="23" customFormat="1" ht="19.5" customHeight="1" x14ac:dyDescent="0.45">
      <c r="A13" s="528"/>
      <c r="B13" s="530"/>
      <c r="C13" s="74"/>
      <c r="D13" s="69"/>
      <c r="E13" s="61"/>
      <c r="F13" s="61"/>
      <c r="G13" s="61"/>
      <c r="H13" s="61"/>
      <c r="I13" s="61"/>
      <c r="J13" s="61"/>
      <c r="K13" s="32" t="s">
        <v>25</v>
      </c>
      <c r="L13" s="37"/>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row>
    <row r="14" spans="1:98" s="23" customFormat="1" ht="19.5" customHeight="1" x14ac:dyDescent="0.45">
      <c r="A14" s="528"/>
      <c r="B14" s="530"/>
      <c r="C14" s="74"/>
      <c r="D14" s="69"/>
      <c r="E14" s="61"/>
      <c r="F14" s="61"/>
      <c r="G14" s="61"/>
      <c r="H14" s="61"/>
      <c r="I14" s="61"/>
      <c r="J14" s="61"/>
      <c r="K14" s="34" t="s">
        <v>26</v>
      </c>
      <c r="L14" s="13"/>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row>
    <row r="15" spans="1:98" s="23" customFormat="1" ht="19.5" customHeight="1" x14ac:dyDescent="0.45">
      <c r="A15" s="528"/>
      <c r="B15" s="530"/>
      <c r="C15" s="74"/>
      <c r="D15" s="69"/>
      <c r="E15" s="61"/>
      <c r="F15" s="61"/>
      <c r="G15" s="61"/>
      <c r="H15" s="61"/>
      <c r="I15" s="61"/>
      <c r="J15" s="61"/>
      <c r="K15" s="34" t="s">
        <v>27</v>
      </c>
      <c r="L15" s="13"/>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row>
    <row r="16" spans="1:98" s="23" customFormat="1" ht="20.25" customHeight="1" x14ac:dyDescent="0.45">
      <c r="A16" s="528"/>
      <c r="B16" s="530"/>
      <c r="C16" s="74"/>
      <c r="D16" s="69"/>
      <c r="E16" s="61"/>
      <c r="F16" s="61"/>
      <c r="G16" s="61"/>
      <c r="H16" s="61"/>
      <c r="I16" s="61"/>
      <c r="J16" s="61"/>
      <c r="K16" s="34" t="s">
        <v>28</v>
      </c>
      <c r="L16" s="13"/>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row>
    <row r="17" spans="1:98" s="23" customFormat="1" ht="15" customHeight="1" thickBot="1" x14ac:dyDescent="0.5">
      <c r="A17" s="531"/>
      <c r="B17" s="533"/>
      <c r="C17" s="74"/>
      <c r="D17" s="69"/>
      <c r="E17" s="66"/>
      <c r="F17" s="66"/>
      <c r="G17" s="66"/>
      <c r="H17" s="66"/>
      <c r="I17" s="66"/>
      <c r="J17" s="66"/>
      <c r="K17" s="66"/>
      <c r="L17" s="66"/>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row>
    <row r="18" spans="1:98" s="23" customFormat="1" ht="72" customHeight="1" x14ac:dyDescent="0.45">
      <c r="A18" s="125"/>
      <c r="B18" s="125"/>
      <c r="C18" s="342" t="s">
        <v>443</v>
      </c>
      <c r="D18" s="282"/>
      <c r="E18" s="207" t="str">
        <f>IF(E61="Unsatisfactory","FAIL: DISCIPLINARY ACTION",(IF((OR(K22&gt;K20)),"FAIL","PASS")))</f>
        <v>PASS</v>
      </c>
      <c r="F18" s="61"/>
      <c r="G18" s="61"/>
      <c r="H18" s="61"/>
      <c r="I18" s="61"/>
      <c r="J18" s="61"/>
      <c r="K18" s="208">
        <f>K20</f>
        <v>183.75</v>
      </c>
      <c r="L18" s="36" t="s">
        <v>29</v>
      </c>
      <c r="M18" s="69"/>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row>
    <row r="19" spans="1:98" s="23" customFormat="1" ht="32.25" hidden="1" customHeight="1" outlineLevel="1" x14ac:dyDescent="0.45">
      <c r="A19" s="157"/>
      <c r="B19" s="157"/>
      <c r="C19" s="157"/>
      <c r="D19" s="158"/>
      <c r="E19" s="195" t="s">
        <v>30</v>
      </c>
      <c r="F19" s="283"/>
      <c r="G19" s="283"/>
      <c r="H19" s="283"/>
      <c r="I19" s="283"/>
      <c r="J19" s="283"/>
      <c r="K19" s="196">
        <v>0.25</v>
      </c>
      <c r="L19" s="284"/>
      <c r="M19" s="69"/>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row>
    <row r="20" spans="1:98" s="23" customFormat="1" ht="32.25" hidden="1" customHeight="1" outlineLevel="1" x14ac:dyDescent="0.45">
      <c r="A20" s="158"/>
      <c r="B20" s="158"/>
      <c r="C20" s="158"/>
      <c r="D20" s="158"/>
      <c r="E20" s="195" t="s">
        <v>31</v>
      </c>
      <c r="F20" s="283"/>
      <c r="G20" s="283"/>
      <c r="H20" s="283"/>
      <c r="I20" s="283"/>
      <c r="J20" s="283"/>
      <c r="K20" s="197">
        <f>K19*K21</f>
        <v>183.75</v>
      </c>
      <c r="L20" s="284"/>
      <c r="M20" s="69"/>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row>
    <row r="21" spans="1:98" ht="32.25" customHeight="1" collapsed="1" thickBot="1" x14ac:dyDescent="0.4">
      <c r="A21" s="158"/>
      <c r="B21" s="158"/>
      <c r="C21" s="158"/>
      <c r="D21" s="158"/>
      <c r="E21" s="195" t="s">
        <v>32</v>
      </c>
      <c r="F21" s="61"/>
      <c r="G21" s="61"/>
      <c r="H21" s="61"/>
      <c r="I21" s="61"/>
      <c r="J21" s="61"/>
      <c r="K21" s="285">
        <f>SUM(J24:J59)</f>
        <v>735</v>
      </c>
      <c r="L21" s="284"/>
      <c r="M21" s="69"/>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c r="CJ21" s="61"/>
      <c r="CK21" s="61"/>
      <c r="CL21" s="61"/>
      <c r="CM21" s="61"/>
      <c r="CN21" s="61"/>
      <c r="CO21" s="61"/>
      <c r="CP21" s="61"/>
      <c r="CQ21" s="61"/>
      <c r="CR21" s="61"/>
      <c r="CS21" s="61"/>
      <c r="CT21" s="61"/>
    </row>
    <row r="22" spans="1:98" s="26" customFormat="1" ht="109" thickBot="1" x14ac:dyDescent="0.3">
      <c r="A22" s="139" t="s">
        <v>220</v>
      </c>
      <c r="B22" s="139" t="s">
        <v>448</v>
      </c>
      <c r="C22" s="139" t="s">
        <v>221</v>
      </c>
      <c r="D22" s="139"/>
      <c r="E22" s="278" t="s">
        <v>222</v>
      </c>
      <c r="F22" s="278" t="s">
        <v>36</v>
      </c>
      <c r="G22" s="278" t="s">
        <v>37</v>
      </c>
      <c r="H22" s="278" t="s">
        <v>38</v>
      </c>
      <c r="I22" s="286" t="s">
        <v>39</v>
      </c>
      <c r="J22" s="286" t="s">
        <v>40</v>
      </c>
      <c r="K22" s="287">
        <f>SUM(K24:K61)</f>
        <v>0</v>
      </c>
      <c r="L22" s="287" t="s">
        <v>41</v>
      </c>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row>
    <row r="23" spans="1:98" s="29" customFormat="1" ht="156" hidden="1" customHeight="1" outlineLevel="1" x14ac:dyDescent="0.25">
      <c r="A23" s="141"/>
      <c r="B23" s="279"/>
      <c r="C23" s="30"/>
      <c r="D23" s="31"/>
      <c r="E23" s="352"/>
      <c r="F23" s="172" t="s">
        <v>405</v>
      </c>
      <c r="G23" s="172" t="s">
        <v>406</v>
      </c>
      <c r="H23" s="171" t="s">
        <v>407</v>
      </c>
      <c r="I23" s="288"/>
      <c r="J23" s="288"/>
      <c r="K23" s="288" t="s">
        <v>42</v>
      </c>
      <c r="L23" s="289"/>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c r="CJ23" s="61"/>
      <c r="CK23" s="61"/>
      <c r="CL23" s="61"/>
      <c r="CM23" s="61"/>
      <c r="CN23" s="61"/>
      <c r="CO23" s="61"/>
      <c r="CP23" s="61"/>
      <c r="CQ23" s="61"/>
      <c r="CR23" s="61"/>
      <c r="CS23" s="61"/>
      <c r="CT23" s="61"/>
    </row>
    <row r="24" spans="1:98" s="108" customFormat="1" ht="19.5" customHeight="1" collapsed="1" x14ac:dyDescent="0.35">
      <c r="A24" s="240">
        <v>1</v>
      </c>
      <c r="B24" s="241" t="s">
        <v>396</v>
      </c>
      <c r="C24" s="242" t="s">
        <v>436</v>
      </c>
      <c r="D24" s="243"/>
      <c r="E24" s="349"/>
      <c r="F24" s="244">
        <v>4</v>
      </c>
      <c r="G24" s="244">
        <v>2</v>
      </c>
      <c r="H24" s="245">
        <f>IF(E24="n/a",0,(2*G24+F24))</f>
        <v>8</v>
      </c>
      <c r="I24" s="246">
        <v>1</v>
      </c>
      <c r="J24" s="244">
        <f>H24*I24</f>
        <v>8</v>
      </c>
      <c r="K24" s="245" t="str">
        <f>IF(E24="","",IF(E24="N/A","",IF(E24="Satisfactory","",IF(E24="Unsatisfactory",H24*I24,""))))</f>
        <v/>
      </c>
      <c r="L24" s="246"/>
    </row>
    <row r="25" spans="1:98" ht="21" customHeight="1" x14ac:dyDescent="0.35">
      <c r="A25" s="478">
        <v>2</v>
      </c>
      <c r="B25" s="212" t="s">
        <v>366</v>
      </c>
      <c r="C25" s="145" t="s">
        <v>223</v>
      </c>
      <c r="D25" s="145"/>
      <c r="E25" s="353"/>
      <c r="F25" s="290">
        <v>4</v>
      </c>
      <c r="G25" s="290">
        <v>3</v>
      </c>
      <c r="H25" s="176">
        <f>IF(E25="n/a",0,(2*G25+F25))</f>
        <v>10</v>
      </c>
      <c r="I25" s="291">
        <v>2</v>
      </c>
      <c r="J25" s="292">
        <f>H25*I25</f>
        <v>20</v>
      </c>
      <c r="K25" s="178" t="str">
        <f>IF(E25="","",IF(E25="N/A","",IF(E25="Satisfactory","",IF(E25="Unsatisfactory",H25*I25,""))))</f>
        <v/>
      </c>
      <c r="L25" s="29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row>
    <row r="26" spans="1:98" ht="21" customHeight="1" x14ac:dyDescent="0.35">
      <c r="A26" s="240">
        <v>3</v>
      </c>
      <c r="B26" s="212" t="s">
        <v>224</v>
      </c>
      <c r="C26" s="145" t="s">
        <v>225</v>
      </c>
      <c r="D26" s="145"/>
      <c r="E26" s="353"/>
      <c r="F26" s="290">
        <v>4</v>
      </c>
      <c r="G26" s="290">
        <v>4</v>
      </c>
      <c r="H26" s="176">
        <f>IF(E26="n/a",0,(2*G26+F26))</f>
        <v>12</v>
      </c>
      <c r="I26" s="291">
        <v>2</v>
      </c>
      <c r="J26" s="292">
        <f t="shared" ref="J26:J59" si="0">H26*I26</f>
        <v>24</v>
      </c>
      <c r="K26" s="178" t="str">
        <f>IF(E26="","",IF(E26="N/A","",IF(E26="Satisfactory","",IF(E26="Unsatisfactory",H26*I26,""))))</f>
        <v/>
      </c>
      <c r="L26" s="29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row>
    <row r="27" spans="1:98" ht="21" customHeight="1" x14ac:dyDescent="0.35">
      <c r="A27" s="240">
        <v>4</v>
      </c>
      <c r="B27" s="212" t="s">
        <v>226</v>
      </c>
      <c r="C27" s="145" t="s">
        <v>227</v>
      </c>
      <c r="D27" s="145"/>
      <c r="E27" s="353"/>
      <c r="F27" s="290">
        <v>4</v>
      </c>
      <c r="G27" s="290">
        <v>4</v>
      </c>
      <c r="H27" s="176">
        <f>IF(E27="n/a",0,(2*G27+F27))</f>
        <v>12</v>
      </c>
      <c r="I27" s="291">
        <v>3</v>
      </c>
      <c r="J27" s="292">
        <f t="shared" si="0"/>
        <v>36</v>
      </c>
      <c r="K27" s="178" t="str">
        <f t="shared" ref="K27:K39" si="1">IF(E27="","",IF(E27="N/A","",IF(E27="Satisfactory","",IF(E27="Unsatisfactory",H27*I27,""))))</f>
        <v/>
      </c>
      <c r="L27" s="29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row>
    <row r="28" spans="1:98" ht="21" customHeight="1" x14ac:dyDescent="0.35">
      <c r="A28" s="478">
        <v>5</v>
      </c>
      <c r="B28" s="212" t="s">
        <v>228</v>
      </c>
      <c r="C28" s="145" t="s">
        <v>229</v>
      </c>
      <c r="D28" s="145"/>
      <c r="E28" s="353"/>
      <c r="F28" s="290">
        <v>4</v>
      </c>
      <c r="G28" s="290">
        <v>3</v>
      </c>
      <c r="H28" s="176">
        <f t="shared" ref="H28:H59" si="2">IF(E28="n/a",0,(2*G28+F28))</f>
        <v>10</v>
      </c>
      <c r="I28" s="291">
        <v>2</v>
      </c>
      <c r="J28" s="292">
        <f t="shared" si="0"/>
        <v>20</v>
      </c>
      <c r="K28" s="178" t="str">
        <f t="shared" si="1"/>
        <v/>
      </c>
      <c r="L28" s="29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row>
    <row r="29" spans="1:98" ht="21" customHeight="1" x14ac:dyDescent="0.35">
      <c r="A29" s="240">
        <v>6</v>
      </c>
      <c r="B29" s="212" t="s">
        <v>230</v>
      </c>
      <c r="C29" s="145" t="s">
        <v>231</v>
      </c>
      <c r="D29" s="145"/>
      <c r="E29" s="353"/>
      <c r="F29" s="290">
        <v>3</v>
      </c>
      <c r="G29" s="290">
        <v>3</v>
      </c>
      <c r="H29" s="176">
        <f t="shared" si="2"/>
        <v>9</v>
      </c>
      <c r="I29" s="291">
        <v>2</v>
      </c>
      <c r="J29" s="292">
        <f t="shared" si="0"/>
        <v>18</v>
      </c>
      <c r="K29" s="178" t="str">
        <f t="shared" si="1"/>
        <v/>
      </c>
      <c r="L29" s="29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row>
    <row r="30" spans="1:98" ht="21" customHeight="1" x14ac:dyDescent="0.35">
      <c r="A30" s="240">
        <v>7</v>
      </c>
      <c r="B30" s="212" t="s">
        <v>232</v>
      </c>
      <c r="C30" s="145" t="s">
        <v>233</v>
      </c>
      <c r="D30" s="145"/>
      <c r="E30" s="353"/>
      <c r="F30" s="290">
        <v>3</v>
      </c>
      <c r="G30" s="290">
        <v>2</v>
      </c>
      <c r="H30" s="176">
        <f t="shared" si="2"/>
        <v>7</v>
      </c>
      <c r="I30" s="291">
        <v>2</v>
      </c>
      <c r="J30" s="292">
        <f t="shared" si="0"/>
        <v>14</v>
      </c>
      <c r="K30" s="178" t="str">
        <f t="shared" si="1"/>
        <v/>
      </c>
      <c r="L30" s="29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row>
    <row r="31" spans="1:98" ht="21" customHeight="1" x14ac:dyDescent="0.35">
      <c r="A31" s="478">
        <v>8</v>
      </c>
      <c r="B31" s="212" t="s">
        <v>234</v>
      </c>
      <c r="C31" s="145" t="s">
        <v>235</v>
      </c>
      <c r="D31" s="145"/>
      <c r="E31" s="353"/>
      <c r="F31" s="290">
        <v>2</v>
      </c>
      <c r="G31" s="290">
        <v>1</v>
      </c>
      <c r="H31" s="176">
        <f t="shared" si="2"/>
        <v>4</v>
      </c>
      <c r="I31" s="291">
        <v>2</v>
      </c>
      <c r="J31" s="292">
        <f t="shared" si="0"/>
        <v>8</v>
      </c>
      <c r="K31" s="178" t="str">
        <f t="shared" si="1"/>
        <v/>
      </c>
      <c r="L31" s="29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row>
    <row r="32" spans="1:98" ht="21" customHeight="1" x14ac:dyDescent="0.35">
      <c r="A32" s="240">
        <v>9</v>
      </c>
      <c r="B32" s="212" t="s">
        <v>236</v>
      </c>
      <c r="C32" s="145" t="s">
        <v>237</v>
      </c>
      <c r="D32" s="145"/>
      <c r="E32" s="353"/>
      <c r="F32" s="290">
        <v>2</v>
      </c>
      <c r="G32" s="290">
        <v>2</v>
      </c>
      <c r="H32" s="176">
        <f t="shared" si="2"/>
        <v>6</v>
      </c>
      <c r="I32" s="291">
        <v>2</v>
      </c>
      <c r="J32" s="292">
        <f t="shared" si="0"/>
        <v>12</v>
      </c>
      <c r="K32" s="178" t="str">
        <f t="shared" si="1"/>
        <v/>
      </c>
      <c r="L32" s="29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row>
    <row r="33" spans="1:98" ht="21" customHeight="1" x14ac:dyDescent="0.35">
      <c r="A33" s="240">
        <v>10</v>
      </c>
      <c r="B33" s="212" t="s">
        <v>238</v>
      </c>
      <c r="C33" s="145" t="s">
        <v>239</v>
      </c>
      <c r="D33" s="145"/>
      <c r="E33" s="353"/>
      <c r="F33" s="290">
        <v>2</v>
      </c>
      <c r="G33" s="290">
        <v>3</v>
      </c>
      <c r="H33" s="176">
        <f t="shared" si="2"/>
        <v>8</v>
      </c>
      <c r="I33" s="291">
        <v>2</v>
      </c>
      <c r="J33" s="292">
        <f t="shared" si="0"/>
        <v>16</v>
      </c>
      <c r="K33" s="178" t="str">
        <f t="shared" si="1"/>
        <v/>
      </c>
      <c r="L33" s="29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row>
    <row r="34" spans="1:98" ht="21" customHeight="1" x14ac:dyDescent="0.35">
      <c r="A34" s="478">
        <v>11</v>
      </c>
      <c r="B34" s="212" t="s">
        <v>240</v>
      </c>
      <c r="C34" s="145" t="s">
        <v>241</v>
      </c>
      <c r="D34" s="145"/>
      <c r="E34" s="353"/>
      <c r="F34" s="290">
        <v>2</v>
      </c>
      <c r="G34" s="290">
        <v>2</v>
      </c>
      <c r="H34" s="176">
        <f t="shared" si="2"/>
        <v>6</v>
      </c>
      <c r="I34" s="291">
        <v>2</v>
      </c>
      <c r="J34" s="292">
        <f t="shared" si="0"/>
        <v>12</v>
      </c>
      <c r="K34" s="178" t="str">
        <f t="shared" si="1"/>
        <v/>
      </c>
      <c r="L34" s="29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row>
    <row r="35" spans="1:98" ht="21" customHeight="1" x14ac:dyDescent="0.35">
      <c r="A35" s="240">
        <v>12</v>
      </c>
      <c r="B35" s="212" t="s">
        <v>242</v>
      </c>
      <c r="C35" s="145" t="s">
        <v>243</v>
      </c>
      <c r="D35" s="145"/>
      <c r="E35" s="353"/>
      <c r="F35" s="290">
        <v>2</v>
      </c>
      <c r="G35" s="290">
        <v>3</v>
      </c>
      <c r="H35" s="176">
        <f t="shared" si="2"/>
        <v>8</v>
      </c>
      <c r="I35" s="291">
        <v>2</v>
      </c>
      <c r="J35" s="292">
        <f t="shared" si="0"/>
        <v>16</v>
      </c>
      <c r="K35" s="178" t="str">
        <f t="shared" si="1"/>
        <v/>
      </c>
      <c r="L35" s="29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row>
    <row r="36" spans="1:98" ht="21" customHeight="1" x14ac:dyDescent="0.35">
      <c r="A36" s="240">
        <v>13</v>
      </c>
      <c r="B36" s="212" t="s">
        <v>244</v>
      </c>
      <c r="C36" s="145" t="s">
        <v>245</v>
      </c>
      <c r="D36" s="145"/>
      <c r="E36" s="353"/>
      <c r="F36" s="290">
        <v>2</v>
      </c>
      <c r="G36" s="290">
        <v>1</v>
      </c>
      <c r="H36" s="176">
        <f t="shared" si="2"/>
        <v>4</v>
      </c>
      <c r="I36" s="291">
        <v>2</v>
      </c>
      <c r="J36" s="292">
        <f t="shared" si="0"/>
        <v>8</v>
      </c>
      <c r="K36" s="178" t="str">
        <f t="shared" si="1"/>
        <v/>
      </c>
      <c r="L36" s="29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row>
    <row r="37" spans="1:98" ht="21" customHeight="1" x14ac:dyDescent="0.35">
      <c r="A37" s="478">
        <v>14</v>
      </c>
      <c r="B37" s="212" t="s">
        <v>246</v>
      </c>
      <c r="C37" s="145" t="s">
        <v>247</v>
      </c>
      <c r="D37" s="145"/>
      <c r="E37" s="353"/>
      <c r="F37" s="290">
        <v>3</v>
      </c>
      <c r="G37" s="290">
        <v>3</v>
      </c>
      <c r="H37" s="176">
        <f t="shared" si="2"/>
        <v>9</v>
      </c>
      <c r="I37" s="291">
        <v>3</v>
      </c>
      <c r="J37" s="292">
        <f t="shared" si="0"/>
        <v>27</v>
      </c>
      <c r="K37" s="178" t="str">
        <f t="shared" si="1"/>
        <v/>
      </c>
      <c r="L37" s="29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row>
    <row r="38" spans="1:98" ht="21" customHeight="1" x14ac:dyDescent="0.35">
      <c r="A38" s="240">
        <v>15</v>
      </c>
      <c r="B38" s="212" t="s">
        <v>248</v>
      </c>
      <c r="C38" s="145" t="s">
        <v>249</v>
      </c>
      <c r="D38" s="145"/>
      <c r="E38" s="353"/>
      <c r="F38" s="290">
        <v>3</v>
      </c>
      <c r="G38" s="290">
        <v>4</v>
      </c>
      <c r="H38" s="176">
        <f t="shared" si="2"/>
        <v>11</v>
      </c>
      <c r="I38" s="291">
        <v>3</v>
      </c>
      <c r="J38" s="292">
        <f t="shared" si="0"/>
        <v>33</v>
      </c>
      <c r="K38" s="178" t="str">
        <f t="shared" si="1"/>
        <v/>
      </c>
      <c r="L38" s="29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row>
    <row r="39" spans="1:98" ht="21" customHeight="1" x14ac:dyDescent="0.35">
      <c r="A39" s="240">
        <v>16</v>
      </c>
      <c r="B39" s="212" t="s">
        <v>250</v>
      </c>
      <c r="C39" s="145" t="s">
        <v>251</v>
      </c>
      <c r="D39" s="145"/>
      <c r="E39" s="353"/>
      <c r="F39" s="290">
        <v>2</v>
      </c>
      <c r="G39" s="290">
        <v>1</v>
      </c>
      <c r="H39" s="176">
        <f t="shared" si="2"/>
        <v>4</v>
      </c>
      <c r="I39" s="291">
        <v>2</v>
      </c>
      <c r="J39" s="292">
        <f t="shared" si="0"/>
        <v>8</v>
      </c>
      <c r="K39" s="178" t="str">
        <f t="shared" si="1"/>
        <v/>
      </c>
      <c r="L39" s="29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row>
    <row r="40" spans="1:98" ht="21" customHeight="1" x14ac:dyDescent="0.35">
      <c r="A40" s="478">
        <v>17</v>
      </c>
      <c r="B40" s="213" t="s">
        <v>252</v>
      </c>
      <c r="C40" s="145" t="s">
        <v>505</v>
      </c>
      <c r="D40" s="145"/>
      <c r="E40" s="353"/>
      <c r="F40" s="293">
        <v>4</v>
      </c>
      <c r="G40" s="293">
        <v>4</v>
      </c>
      <c r="H40" s="176">
        <f t="shared" si="2"/>
        <v>12</v>
      </c>
      <c r="I40" s="291">
        <v>3</v>
      </c>
      <c r="J40" s="292">
        <f t="shared" si="0"/>
        <v>36</v>
      </c>
      <c r="K40" s="178" t="str">
        <f>IF(E40="","",IF(E40="N/A","",IF(E40="Satisfactory","",H40*E40)))</f>
        <v/>
      </c>
      <c r="L40" s="29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row>
    <row r="41" spans="1:98" ht="21" customHeight="1" x14ac:dyDescent="0.35">
      <c r="A41" s="240">
        <v>18</v>
      </c>
      <c r="B41" s="213" t="s">
        <v>254</v>
      </c>
      <c r="C41" s="145" t="s">
        <v>506</v>
      </c>
      <c r="D41" s="145"/>
      <c r="E41" s="353"/>
      <c r="F41" s="290">
        <v>4</v>
      </c>
      <c r="G41" s="290">
        <v>4</v>
      </c>
      <c r="H41" s="176">
        <f t="shared" si="2"/>
        <v>12</v>
      </c>
      <c r="I41" s="291">
        <v>3</v>
      </c>
      <c r="J41" s="292">
        <f t="shared" si="0"/>
        <v>36</v>
      </c>
      <c r="K41" s="178" t="str">
        <f t="shared" ref="K41:K53" si="3">IF(E41="","",IF(E41="N/A","",IF(E41="Satisfactory","",H41*E41)))</f>
        <v/>
      </c>
      <c r="L41" s="29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row>
    <row r="42" spans="1:98" ht="21" customHeight="1" x14ac:dyDescent="0.35">
      <c r="A42" s="240">
        <v>19</v>
      </c>
      <c r="B42" s="213" t="s">
        <v>255</v>
      </c>
      <c r="C42" s="145" t="s">
        <v>504</v>
      </c>
      <c r="D42" s="145"/>
      <c r="E42" s="353"/>
      <c r="F42" s="290">
        <v>3</v>
      </c>
      <c r="G42" s="290">
        <v>3</v>
      </c>
      <c r="H42" s="176">
        <f t="shared" si="2"/>
        <v>9</v>
      </c>
      <c r="I42" s="291">
        <v>3</v>
      </c>
      <c r="J42" s="292">
        <f t="shared" si="0"/>
        <v>27</v>
      </c>
      <c r="K42" s="178" t="str">
        <f t="shared" si="3"/>
        <v/>
      </c>
      <c r="L42" s="29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row>
    <row r="43" spans="1:98" ht="21" customHeight="1" x14ac:dyDescent="0.35">
      <c r="A43" s="478">
        <v>20</v>
      </c>
      <c r="B43" s="213" t="s">
        <v>256</v>
      </c>
      <c r="C43" s="145" t="s">
        <v>253</v>
      </c>
      <c r="D43" s="145"/>
      <c r="E43" s="353"/>
      <c r="F43" s="290">
        <v>2</v>
      </c>
      <c r="G43" s="290">
        <v>1</v>
      </c>
      <c r="H43" s="176">
        <f t="shared" si="2"/>
        <v>4</v>
      </c>
      <c r="I43" s="291">
        <v>3</v>
      </c>
      <c r="J43" s="292">
        <f t="shared" si="0"/>
        <v>12</v>
      </c>
      <c r="K43" s="178" t="str">
        <f t="shared" si="3"/>
        <v/>
      </c>
      <c r="L43" s="29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row>
    <row r="44" spans="1:98" ht="21" customHeight="1" x14ac:dyDescent="0.35">
      <c r="A44" s="240">
        <v>21</v>
      </c>
      <c r="B44" s="294" t="s">
        <v>257</v>
      </c>
      <c r="C44" s="145" t="s">
        <v>253</v>
      </c>
      <c r="D44" s="145"/>
      <c r="E44" s="353"/>
      <c r="F44" s="290">
        <v>2</v>
      </c>
      <c r="G44" s="290">
        <v>3</v>
      </c>
      <c r="H44" s="176">
        <f t="shared" si="2"/>
        <v>8</v>
      </c>
      <c r="I44" s="291">
        <v>3</v>
      </c>
      <c r="J44" s="292">
        <f t="shared" si="0"/>
        <v>24</v>
      </c>
      <c r="K44" s="178" t="str">
        <f t="shared" si="3"/>
        <v/>
      </c>
      <c r="L44" s="29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row>
    <row r="45" spans="1:98" ht="21" customHeight="1" x14ac:dyDescent="0.35">
      <c r="A45" s="240">
        <v>22</v>
      </c>
      <c r="B45" s="213" t="s">
        <v>258</v>
      </c>
      <c r="C45" s="145" t="s">
        <v>253</v>
      </c>
      <c r="D45" s="145"/>
      <c r="E45" s="353"/>
      <c r="F45" s="290">
        <v>2</v>
      </c>
      <c r="G45" s="290">
        <v>3</v>
      </c>
      <c r="H45" s="176">
        <f t="shared" si="2"/>
        <v>8</v>
      </c>
      <c r="I45" s="291">
        <v>3</v>
      </c>
      <c r="J45" s="292">
        <f t="shared" si="0"/>
        <v>24</v>
      </c>
      <c r="K45" s="178" t="str">
        <f t="shared" si="3"/>
        <v/>
      </c>
      <c r="L45" s="29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row>
    <row r="46" spans="1:98" ht="21" customHeight="1" x14ac:dyDescent="0.35">
      <c r="A46" s="478">
        <v>23</v>
      </c>
      <c r="B46" s="213" t="s">
        <v>259</v>
      </c>
      <c r="C46" s="145" t="s">
        <v>253</v>
      </c>
      <c r="D46" s="145"/>
      <c r="E46" s="353"/>
      <c r="F46" s="290">
        <v>2</v>
      </c>
      <c r="G46" s="290">
        <v>2</v>
      </c>
      <c r="H46" s="176">
        <f t="shared" si="2"/>
        <v>6</v>
      </c>
      <c r="I46" s="291">
        <v>3</v>
      </c>
      <c r="J46" s="292">
        <f t="shared" si="0"/>
        <v>18</v>
      </c>
      <c r="K46" s="178" t="str">
        <f t="shared" si="3"/>
        <v/>
      </c>
      <c r="L46" s="29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row>
    <row r="47" spans="1:98" ht="21" customHeight="1" x14ac:dyDescent="0.35">
      <c r="A47" s="240">
        <v>24</v>
      </c>
      <c r="B47" s="213" t="s">
        <v>260</v>
      </c>
      <c r="C47" s="145" t="s">
        <v>253</v>
      </c>
      <c r="D47" s="145"/>
      <c r="E47" s="353"/>
      <c r="F47" s="290">
        <v>2</v>
      </c>
      <c r="G47" s="290">
        <v>2</v>
      </c>
      <c r="H47" s="176">
        <f t="shared" si="2"/>
        <v>6</v>
      </c>
      <c r="I47" s="291">
        <v>3</v>
      </c>
      <c r="J47" s="292">
        <f t="shared" si="0"/>
        <v>18</v>
      </c>
      <c r="K47" s="178" t="str">
        <f t="shared" si="3"/>
        <v/>
      </c>
      <c r="L47" s="29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row>
    <row r="48" spans="1:98" ht="21" customHeight="1" x14ac:dyDescent="0.35">
      <c r="A48" s="240">
        <v>25</v>
      </c>
      <c r="B48" s="213" t="s">
        <v>261</v>
      </c>
      <c r="C48" s="145" t="s">
        <v>253</v>
      </c>
      <c r="D48" s="145"/>
      <c r="E48" s="353"/>
      <c r="F48" s="290">
        <v>2</v>
      </c>
      <c r="G48" s="290">
        <v>1</v>
      </c>
      <c r="H48" s="176">
        <f t="shared" si="2"/>
        <v>4</v>
      </c>
      <c r="I48" s="291">
        <v>3</v>
      </c>
      <c r="J48" s="292">
        <f t="shared" si="0"/>
        <v>12</v>
      </c>
      <c r="K48" s="178" t="str">
        <f t="shared" si="3"/>
        <v/>
      </c>
      <c r="L48" s="29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row>
    <row r="49" spans="1:98" ht="21" customHeight="1" x14ac:dyDescent="0.35">
      <c r="A49" s="478">
        <v>26</v>
      </c>
      <c r="B49" s="213" t="s">
        <v>262</v>
      </c>
      <c r="C49" s="145" t="s">
        <v>511</v>
      </c>
      <c r="D49" s="145"/>
      <c r="E49" s="353"/>
      <c r="F49" s="290">
        <v>3</v>
      </c>
      <c r="G49" s="290">
        <v>4</v>
      </c>
      <c r="H49" s="176">
        <f t="shared" si="2"/>
        <v>11</v>
      </c>
      <c r="I49" s="291">
        <v>3</v>
      </c>
      <c r="J49" s="292">
        <f t="shared" si="0"/>
        <v>33</v>
      </c>
      <c r="K49" s="178" t="str">
        <f t="shared" si="3"/>
        <v/>
      </c>
      <c r="L49" s="29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row>
    <row r="50" spans="1:98" ht="21" customHeight="1" x14ac:dyDescent="0.35">
      <c r="A50" s="240">
        <v>27</v>
      </c>
      <c r="B50" s="213" t="s">
        <v>263</v>
      </c>
      <c r="C50" s="145" t="s">
        <v>513</v>
      </c>
      <c r="D50" s="145"/>
      <c r="E50" s="353"/>
      <c r="F50" s="290">
        <v>2</v>
      </c>
      <c r="G50" s="290">
        <v>3</v>
      </c>
      <c r="H50" s="176">
        <f t="shared" si="2"/>
        <v>8</v>
      </c>
      <c r="I50" s="291">
        <v>3</v>
      </c>
      <c r="J50" s="292">
        <f t="shared" si="0"/>
        <v>24</v>
      </c>
      <c r="K50" s="178" t="str">
        <f t="shared" si="3"/>
        <v/>
      </c>
      <c r="L50" s="29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row>
    <row r="51" spans="1:98" ht="21" customHeight="1" x14ac:dyDescent="0.35">
      <c r="A51" s="240">
        <v>28</v>
      </c>
      <c r="B51" s="213" t="s">
        <v>264</v>
      </c>
      <c r="C51" s="145" t="s">
        <v>512</v>
      </c>
      <c r="D51" s="145"/>
      <c r="E51" s="353"/>
      <c r="F51" s="290">
        <v>3</v>
      </c>
      <c r="G51" s="290">
        <v>4</v>
      </c>
      <c r="H51" s="176">
        <f t="shared" si="2"/>
        <v>11</v>
      </c>
      <c r="I51" s="291">
        <v>3</v>
      </c>
      <c r="J51" s="292">
        <f t="shared" si="0"/>
        <v>33</v>
      </c>
      <c r="K51" s="178" t="str">
        <f t="shared" si="3"/>
        <v/>
      </c>
      <c r="L51" s="29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row>
    <row r="52" spans="1:98" ht="21" customHeight="1" x14ac:dyDescent="0.35">
      <c r="A52" s="478">
        <v>29</v>
      </c>
      <c r="B52" s="213" t="s">
        <v>265</v>
      </c>
      <c r="C52" s="145" t="s">
        <v>512</v>
      </c>
      <c r="D52" s="145"/>
      <c r="E52" s="353"/>
      <c r="F52" s="290">
        <v>2</v>
      </c>
      <c r="G52" s="290">
        <v>3</v>
      </c>
      <c r="H52" s="176">
        <f t="shared" si="2"/>
        <v>8</v>
      </c>
      <c r="I52" s="291">
        <v>3</v>
      </c>
      <c r="J52" s="292">
        <f t="shared" si="0"/>
        <v>24</v>
      </c>
      <c r="K52" s="178" t="str">
        <f t="shared" si="3"/>
        <v/>
      </c>
      <c r="L52" s="29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row>
    <row r="53" spans="1:98" ht="21" customHeight="1" x14ac:dyDescent="0.35">
      <c r="A53" s="240">
        <v>30</v>
      </c>
      <c r="B53" s="213" t="s">
        <v>266</v>
      </c>
      <c r="C53" s="145" t="s">
        <v>253</v>
      </c>
      <c r="D53" s="145"/>
      <c r="E53" s="353"/>
      <c r="F53" s="290">
        <v>3</v>
      </c>
      <c r="G53" s="290">
        <v>1</v>
      </c>
      <c r="H53" s="176">
        <f t="shared" si="2"/>
        <v>5</v>
      </c>
      <c r="I53" s="291">
        <v>3</v>
      </c>
      <c r="J53" s="292">
        <f t="shared" si="0"/>
        <v>15</v>
      </c>
      <c r="K53" s="178" t="str">
        <f t="shared" si="3"/>
        <v/>
      </c>
      <c r="L53" s="29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row>
    <row r="54" spans="1:98" ht="21" customHeight="1" x14ac:dyDescent="0.35">
      <c r="A54" s="240">
        <v>31</v>
      </c>
      <c r="B54" s="212" t="s">
        <v>267</v>
      </c>
      <c r="C54" s="145" t="s">
        <v>268</v>
      </c>
      <c r="D54" s="145"/>
      <c r="E54" s="353"/>
      <c r="F54" s="290">
        <v>4</v>
      </c>
      <c r="G54" s="290">
        <v>2</v>
      </c>
      <c r="H54" s="176">
        <f t="shared" si="2"/>
        <v>8</v>
      </c>
      <c r="I54" s="291">
        <v>2</v>
      </c>
      <c r="J54" s="292">
        <f t="shared" si="0"/>
        <v>16</v>
      </c>
      <c r="K54" s="178" t="str">
        <f>IF(E54="","",IF(E54="N/A","",IF(E54="Satisfactory","",IF(E54="Unsatisfactory",H54*I54,""))))</f>
        <v/>
      </c>
      <c r="L54" s="29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row>
    <row r="55" spans="1:98" ht="21" customHeight="1" x14ac:dyDescent="0.35">
      <c r="A55" s="478">
        <v>32</v>
      </c>
      <c r="B55" s="213" t="s">
        <v>269</v>
      </c>
      <c r="C55" s="145" t="s">
        <v>270</v>
      </c>
      <c r="D55" s="145"/>
      <c r="E55" s="353"/>
      <c r="F55" s="290">
        <v>4</v>
      </c>
      <c r="G55" s="290">
        <v>3</v>
      </c>
      <c r="H55" s="176">
        <f t="shared" si="2"/>
        <v>10</v>
      </c>
      <c r="I55" s="291">
        <v>3</v>
      </c>
      <c r="J55" s="292">
        <f t="shared" si="0"/>
        <v>30</v>
      </c>
      <c r="K55" s="178" t="str">
        <f>IF(E55="","",IF(E55="N/A","",IF(E55="Satisfactory","",H55*E55)))</f>
        <v/>
      </c>
      <c r="L55" s="29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row>
    <row r="56" spans="1:98" ht="21" customHeight="1" x14ac:dyDescent="0.35">
      <c r="A56" s="240">
        <v>33</v>
      </c>
      <c r="B56" s="212" t="s">
        <v>271</v>
      </c>
      <c r="C56" s="145" t="s">
        <v>272</v>
      </c>
      <c r="D56" s="145"/>
      <c r="E56" s="353"/>
      <c r="F56" s="290">
        <v>4</v>
      </c>
      <c r="G56" s="290">
        <v>4</v>
      </c>
      <c r="H56" s="176">
        <f t="shared" si="2"/>
        <v>12</v>
      </c>
      <c r="I56" s="291">
        <v>2</v>
      </c>
      <c r="J56" s="292">
        <f t="shared" si="0"/>
        <v>24</v>
      </c>
      <c r="K56" s="178" t="str">
        <f>IF(E56="","",IF(E56="N/A","",IF(E56="Satisfactory","",IF(E56="Unsatisfactory",H56*I56,""))))</f>
        <v/>
      </c>
      <c r="L56" s="29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row>
    <row r="57" spans="1:98" ht="21" customHeight="1" x14ac:dyDescent="0.35">
      <c r="A57" s="240">
        <v>34</v>
      </c>
      <c r="B57" s="212" t="s">
        <v>273</v>
      </c>
      <c r="C57" s="145" t="s">
        <v>500</v>
      </c>
      <c r="D57" s="145"/>
      <c r="E57" s="353"/>
      <c r="F57" s="290">
        <v>3</v>
      </c>
      <c r="G57" s="290">
        <v>3</v>
      </c>
      <c r="H57" s="176">
        <f t="shared" si="2"/>
        <v>9</v>
      </c>
      <c r="I57" s="291">
        <v>2</v>
      </c>
      <c r="J57" s="292">
        <f t="shared" si="0"/>
        <v>18</v>
      </c>
      <c r="K57" s="178" t="str">
        <f>IF(E57="","",IF(E57="N/A","",IF(E57="Satisfactory","",IF(E57="Unsatisfactory",H57*I57,""))))</f>
        <v/>
      </c>
      <c r="L57" s="29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row>
    <row r="58" spans="1:98" ht="21" customHeight="1" x14ac:dyDescent="0.35">
      <c r="A58" s="478">
        <v>35</v>
      </c>
      <c r="B58" s="212" t="s">
        <v>49</v>
      </c>
      <c r="C58" s="145" t="s">
        <v>274</v>
      </c>
      <c r="D58" s="145"/>
      <c r="E58" s="353"/>
      <c r="F58" s="290">
        <v>2</v>
      </c>
      <c r="G58" s="290">
        <v>3</v>
      </c>
      <c r="H58" s="176">
        <f t="shared" si="2"/>
        <v>8</v>
      </c>
      <c r="I58" s="291">
        <v>2</v>
      </c>
      <c r="J58" s="292">
        <f t="shared" si="0"/>
        <v>16</v>
      </c>
      <c r="K58" s="178" t="str">
        <f>IF(E58="","",IF(E58="N/A","",IF(E58="Satisfactory","",IF(E58="Unsatisfactory",H58*I58,""))))</f>
        <v/>
      </c>
      <c r="L58" s="29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row>
    <row r="59" spans="1:98" ht="21" customHeight="1" x14ac:dyDescent="0.35">
      <c r="A59" s="240">
        <v>36</v>
      </c>
      <c r="B59" s="213" t="s">
        <v>275</v>
      </c>
      <c r="C59" s="145" t="s">
        <v>523</v>
      </c>
      <c r="D59" s="145"/>
      <c r="E59" s="353"/>
      <c r="F59" s="290">
        <v>3</v>
      </c>
      <c r="G59" s="290">
        <v>1</v>
      </c>
      <c r="H59" s="176">
        <f t="shared" si="2"/>
        <v>5</v>
      </c>
      <c r="I59" s="291">
        <v>3</v>
      </c>
      <c r="J59" s="292">
        <f t="shared" si="0"/>
        <v>15</v>
      </c>
      <c r="K59" s="178" t="str">
        <f>IF(E59="","",IF(E59="N/A","",IF(E59="Satisfactory","",H59*E59)))</f>
        <v/>
      </c>
      <c r="L59" s="29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row>
    <row r="60" spans="1:98" ht="21" customHeight="1" x14ac:dyDescent="0.35">
      <c r="A60" s="240">
        <v>37</v>
      </c>
      <c r="B60" s="280" t="s">
        <v>132</v>
      </c>
      <c r="C60" s="145" t="s">
        <v>133</v>
      </c>
      <c r="D60" s="145" t="s">
        <v>435</v>
      </c>
      <c r="E60" s="351" t="s">
        <v>135</v>
      </c>
      <c r="F60" s="290"/>
      <c r="G60" s="290"/>
      <c r="H60" s="290"/>
      <c r="I60" s="292"/>
      <c r="J60" s="292"/>
      <c r="K60" s="178"/>
      <c r="L60" s="29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row>
    <row r="61" spans="1:98" ht="21" customHeight="1" x14ac:dyDescent="0.35">
      <c r="A61" s="478">
        <v>38</v>
      </c>
      <c r="B61" s="281" t="s">
        <v>136</v>
      </c>
      <c r="C61" s="145" t="s">
        <v>433</v>
      </c>
      <c r="D61" s="145"/>
      <c r="E61" s="353"/>
      <c r="F61" s="290"/>
      <c r="G61" s="290"/>
      <c r="H61" s="290"/>
      <c r="I61" s="292"/>
      <c r="J61" s="292"/>
      <c r="K61" s="178"/>
      <c r="L61" s="29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row>
    <row r="62" spans="1:98" ht="23.5" x14ac:dyDescent="0.35">
      <c r="A62" s="67"/>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row>
    <row r="63" spans="1:98" ht="23.5" x14ac:dyDescent="0.35">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row>
    <row r="64" spans="1:98" ht="23.5" x14ac:dyDescent="0.35">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row>
    <row r="65" spans="1:98" ht="23.5" x14ac:dyDescent="0.35">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row>
    <row r="66" spans="1:98" ht="23.5" x14ac:dyDescent="0.35">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row>
    <row r="67" spans="1:98" ht="23.5" x14ac:dyDescent="0.35">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row>
    <row r="68" spans="1:98" ht="23.5" x14ac:dyDescent="0.35">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row>
    <row r="69" spans="1:98" ht="23.5" x14ac:dyDescent="0.3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row>
    <row r="70" spans="1:98" ht="23.5" x14ac:dyDescent="0.3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row>
    <row r="71" spans="1:98" ht="23.5" x14ac:dyDescent="0.3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row>
    <row r="72" spans="1:98" ht="23.5" x14ac:dyDescent="0.35">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row>
    <row r="73" spans="1:98" ht="23.5" x14ac:dyDescent="0.3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row>
    <row r="74" spans="1:98" ht="23.5" x14ac:dyDescent="0.3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row>
    <row r="75" spans="1:98" ht="23.5" x14ac:dyDescent="0.3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row>
    <row r="76" spans="1:98" ht="23.5" x14ac:dyDescent="0.3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row>
    <row r="77" spans="1:98" ht="23.5" x14ac:dyDescent="0.3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c r="CB77" s="61"/>
      <c r="CC77" s="61"/>
      <c r="CD77" s="61"/>
      <c r="CE77" s="61"/>
      <c r="CF77" s="61"/>
      <c r="CG77" s="61"/>
      <c r="CH77" s="61"/>
      <c r="CI77" s="61"/>
      <c r="CJ77" s="61"/>
      <c r="CK77" s="61"/>
      <c r="CL77" s="61"/>
      <c r="CM77" s="61"/>
      <c r="CN77" s="61"/>
      <c r="CO77" s="61"/>
      <c r="CP77" s="61"/>
      <c r="CQ77" s="61"/>
      <c r="CR77" s="61"/>
      <c r="CS77" s="61"/>
      <c r="CT77" s="61"/>
    </row>
    <row r="78" spans="1:98" ht="23.5" x14ac:dyDescent="0.3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row>
    <row r="79" spans="1:98" ht="23.5" x14ac:dyDescent="0.3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c r="CB79" s="61"/>
      <c r="CC79" s="61"/>
      <c r="CD79" s="61"/>
      <c r="CE79" s="61"/>
      <c r="CF79" s="61"/>
      <c r="CG79" s="61"/>
      <c r="CH79" s="61"/>
      <c r="CI79" s="61"/>
      <c r="CJ79" s="61"/>
      <c r="CK79" s="61"/>
      <c r="CL79" s="61"/>
      <c r="CM79" s="61"/>
      <c r="CN79" s="61"/>
      <c r="CO79" s="61"/>
      <c r="CP79" s="61"/>
      <c r="CQ79" s="61"/>
      <c r="CR79" s="61"/>
      <c r="CS79" s="61"/>
      <c r="CT79" s="61"/>
    </row>
    <row r="80" spans="1:98" ht="23.5" x14ac:dyDescent="0.3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row>
    <row r="81" spans="1:98" ht="23.5" x14ac:dyDescent="0.3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c r="BF81" s="61"/>
      <c r="BG81" s="61"/>
      <c r="BH81" s="61"/>
      <c r="BI81" s="61"/>
      <c r="BJ81" s="61"/>
      <c r="BK81" s="61"/>
      <c r="BL81" s="61"/>
      <c r="BM81" s="61"/>
      <c r="BN81" s="61"/>
      <c r="BO81" s="61"/>
      <c r="BP81" s="61"/>
      <c r="BQ81" s="61"/>
      <c r="BR81" s="61"/>
      <c r="BS81" s="61"/>
      <c r="BT81" s="61"/>
      <c r="BU81" s="61"/>
      <c r="BV81" s="61"/>
      <c r="BW81" s="61"/>
      <c r="BX81" s="61"/>
      <c r="BY81" s="61"/>
      <c r="BZ81" s="61"/>
      <c r="CA81" s="61"/>
      <c r="CB81" s="61"/>
      <c r="CC81" s="61"/>
      <c r="CD81" s="61"/>
      <c r="CE81" s="61"/>
      <c r="CF81" s="61"/>
      <c r="CG81" s="61"/>
      <c r="CH81" s="61"/>
      <c r="CI81" s="61"/>
      <c r="CJ81" s="61"/>
      <c r="CK81" s="61"/>
      <c r="CL81" s="61"/>
      <c r="CM81" s="61"/>
      <c r="CN81" s="61"/>
      <c r="CO81" s="61"/>
      <c r="CP81" s="61"/>
      <c r="CQ81" s="61"/>
      <c r="CR81" s="61"/>
      <c r="CS81" s="61"/>
      <c r="CT81" s="61"/>
    </row>
    <row r="82" spans="1:98" ht="23.5" x14ac:dyDescent="0.3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row>
    <row r="83" spans="1:98" ht="23.5" x14ac:dyDescent="0.3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c r="CD83" s="61"/>
      <c r="CE83" s="61"/>
      <c r="CF83" s="61"/>
      <c r="CG83" s="61"/>
      <c r="CH83" s="61"/>
      <c r="CI83" s="61"/>
      <c r="CJ83" s="61"/>
      <c r="CK83" s="61"/>
      <c r="CL83" s="61"/>
      <c r="CM83" s="61"/>
      <c r="CN83" s="61"/>
      <c r="CO83" s="61"/>
      <c r="CP83" s="61"/>
      <c r="CQ83" s="61"/>
      <c r="CR83" s="61"/>
      <c r="CS83" s="61"/>
      <c r="CT83" s="61"/>
    </row>
    <row r="84" spans="1:98" ht="23.5" x14ac:dyDescent="0.3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row>
    <row r="85" spans="1:98" ht="23.5" x14ac:dyDescent="0.3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1"/>
      <c r="BR85" s="61"/>
      <c r="BS85" s="61"/>
      <c r="BT85" s="61"/>
      <c r="BU85" s="61"/>
      <c r="BV85" s="61"/>
      <c r="BW85" s="61"/>
      <c r="BX85" s="61"/>
      <c r="BY85" s="61"/>
      <c r="BZ85" s="61"/>
      <c r="CA85" s="61"/>
      <c r="CB85" s="61"/>
      <c r="CC85" s="61"/>
      <c r="CD85" s="61"/>
      <c r="CE85" s="61"/>
      <c r="CF85" s="61"/>
      <c r="CG85" s="61"/>
      <c r="CH85" s="61"/>
      <c r="CI85" s="61"/>
      <c r="CJ85" s="61"/>
      <c r="CK85" s="61"/>
      <c r="CL85" s="61"/>
      <c r="CM85" s="61"/>
      <c r="CN85" s="61"/>
      <c r="CO85" s="61"/>
      <c r="CP85" s="61"/>
      <c r="CQ85" s="61"/>
      <c r="CR85" s="61"/>
      <c r="CS85" s="61"/>
      <c r="CT85" s="61"/>
    </row>
    <row r="86" spans="1:98" ht="23.5" x14ac:dyDescent="0.3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row>
    <row r="87" spans="1:98" ht="23.5" x14ac:dyDescent="0.3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1"/>
      <c r="BR87" s="61"/>
      <c r="BS87" s="61"/>
      <c r="BT87" s="61"/>
      <c r="BU87" s="61"/>
      <c r="BV87" s="61"/>
      <c r="BW87" s="61"/>
      <c r="BX87" s="61"/>
      <c r="BY87" s="61"/>
      <c r="BZ87" s="61"/>
      <c r="CA87" s="61"/>
      <c r="CB87" s="61"/>
      <c r="CC87" s="61"/>
      <c r="CD87" s="61"/>
      <c r="CE87" s="61"/>
      <c r="CF87" s="61"/>
      <c r="CG87" s="61"/>
      <c r="CH87" s="61"/>
      <c r="CI87" s="61"/>
      <c r="CJ87" s="61"/>
      <c r="CK87" s="61"/>
      <c r="CL87" s="61"/>
      <c r="CM87" s="61"/>
      <c r="CN87" s="61"/>
      <c r="CO87" s="61"/>
      <c r="CP87" s="61"/>
      <c r="CQ87" s="61"/>
      <c r="CR87" s="61"/>
      <c r="CS87" s="61"/>
      <c r="CT87" s="61"/>
    </row>
    <row r="88" spans="1:98" ht="23.5" x14ac:dyDescent="0.3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row>
    <row r="89" spans="1:98" ht="23.5" x14ac:dyDescent="0.3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1"/>
      <c r="BS89" s="61"/>
      <c r="BT89" s="61"/>
      <c r="BU89" s="61"/>
      <c r="BV89" s="61"/>
      <c r="BW89" s="61"/>
      <c r="BX89" s="61"/>
      <c r="BY89" s="61"/>
      <c r="BZ89" s="61"/>
      <c r="CA89" s="61"/>
      <c r="CB89" s="61"/>
      <c r="CC89" s="61"/>
      <c r="CD89" s="61"/>
      <c r="CE89" s="61"/>
      <c r="CF89" s="61"/>
      <c r="CG89" s="61"/>
      <c r="CH89" s="61"/>
      <c r="CI89" s="61"/>
      <c r="CJ89" s="61"/>
      <c r="CK89" s="61"/>
      <c r="CL89" s="61"/>
      <c r="CM89" s="61"/>
      <c r="CN89" s="61"/>
      <c r="CO89" s="61"/>
      <c r="CP89" s="61"/>
      <c r="CQ89" s="61"/>
      <c r="CR89" s="61"/>
      <c r="CS89" s="61"/>
      <c r="CT89" s="61"/>
    </row>
    <row r="90" spans="1:98" ht="23.5" x14ac:dyDescent="0.3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row>
    <row r="91" spans="1:98" ht="23.5" x14ac:dyDescent="0.3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1"/>
      <c r="BS91" s="61"/>
      <c r="BT91" s="61"/>
      <c r="BU91" s="61"/>
      <c r="BV91" s="61"/>
      <c r="BW91" s="61"/>
      <c r="BX91" s="61"/>
      <c r="BY91" s="61"/>
      <c r="BZ91" s="61"/>
      <c r="CA91" s="61"/>
      <c r="CB91" s="61"/>
      <c r="CC91" s="61"/>
      <c r="CD91" s="61"/>
      <c r="CE91" s="61"/>
      <c r="CF91" s="61"/>
      <c r="CG91" s="61"/>
      <c r="CH91" s="61"/>
      <c r="CI91" s="61"/>
      <c r="CJ91" s="61"/>
      <c r="CK91" s="61"/>
      <c r="CL91" s="61"/>
      <c r="CM91" s="61"/>
      <c r="CN91" s="61"/>
      <c r="CO91" s="61"/>
      <c r="CP91" s="61"/>
      <c r="CQ91" s="61"/>
      <c r="CR91" s="61"/>
      <c r="CS91" s="61"/>
      <c r="CT91" s="61"/>
    </row>
    <row r="92" spans="1:98" ht="23.5" x14ac:dyDescent="0.3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row>
    <row r="93" spans="1:98" ht="23.5" x14ac:dyDescent="0.3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61"/>
      <c r="BS93" s="61"/>
      <c r="BT93" s="61"/>
      <c r="BU93" s="61"/>
      <c r="BV93" s="61"/>
      <c r="BW93" s="61"/>
      <c r="BX93" s="61"/>
      <c r="BY93" s="61"/>
      <c r="BZ93" s="61"/>
      <c r="CA93" s="61"/>
      <c r="CB93" s="61"/>
      <c r="CC93" s="61"/>
      <c r="CD93" s="61"/>
      <c r="CE93" s="61"/>
      <c r="CF93" s="61"/>
      <c r="CG93" s="61"/>
      <c r="CH93" s="61"/>
      <c r="CI93" s="61"/>
      <c r="CJ93" s="61"/>
      <c r="CK93" s="61"/>
      <c r="CL93" s="61"/>
      <c r="CM93" s="61"/>
      <c r="CN93" s="61"/>
      <c r="CO93" s="61"/>
      <c r="CP93" s="61"/>
      <c r="CQ93" s="61"/>
      <c r="CR93" s="61"/>
      <c r="CS93" s="61"/>
      <c r="CT93" s="61"/>
    </row>
    <row r="94" spans="1:98" ht="23.5" x14ac:dyDescent="0.3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row>
    <row r="95" spans="1:98" ht="23.5" x14ac:dyDescent="0.3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61"/>
      <c r="CH95" s="61"/>
      <c r="CI95" s="61"/>
      <c r="CJ95" s="61"/>
      <c r="CK95" s="61"/>
      <c r="CL95" s="61"/>
      <c r="CM95" s="61"/>
      <c r="CN95" s="61"/>
      <c r="CO95" s="61"/>
      <c r="CP95" s="61"/>
      <c r="CQ95" s="61"/>
      <c r="CR95" s="61"/>
      <c r="CS95" s="61"/>
      <c r="CT95" s="61"/>
    </row>
    <row r="96" spans="1:98" ht="23.5" x14ac:dyDescent="0.3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row>
    <row r="97" spans="1:98" ht="23.5" x14ac:dyDescent="0.3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row>
    <row r="98" spans="1:98" ht="23.5" x14ac:dyDescent="0.3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row>
    <row r="99" spans="1:98" ht="23.5" x14ac:dyDescent="0.3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row>
    <row r="100" spans="1:98" ht="23.5" x14ac:dyDescent="0.3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row>
    <row r="101" spans="1:98" ht="23.5" x14ac:dyDescent="0.3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row>
    <row r="102" spans="1:98" ht="23.5" x14ac:dyDescent="0.3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row>
    <row r="103" spans="1:98" ht="23.5" x14ac:dyDescent="0.3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row>
    <row r="104" spans="1:98" ht="23.5" x14ac:dyDescent="0.3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row>
    <row r="105" spans="1:98" ht="23.5" x14ac:dyDescent="0.3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row>
    <row r="106" spans="1:98" ht="23.5" x14ac:dyDescent="0.3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row>
    <row r="107" spans="1:98" ht="23.5" x14ac:dyDescent="0.3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row>
    <row r="108" spans="1:98" ht="23.5" x14ac:dyDescent="0.3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row>
    <row r="109" spans="1:98" ht="23.5" x14ac:dyDescent="0.3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row>
    <row r="110" spans="1:98" ht="23.5" x14ac:dyDescent="0.3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row>
    <row r="111" spans="1:98" ht="23.5" x14ac:dyDescent="0.3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row>
    <row r="112" spans="1:98" ht="23.5" x14ac:dyDescent="0.3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row>
    <row r="113" spans="1:98" ht="23.5" x14ac:dyDescent="0.3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row>
    <row r="114" spans="1:98" ht="23.5" x14ac:dyDescent="0.3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row>
    <row r="115" spans="1:98" ht="23.5" x14ac:dyDescent="0.3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row>
    <row r="116" spans="1:98" ht="23.5" x14ac:dyDescent="0.3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row>
    <row r="117" spans="1:98" ht="23.5" x14ac:dyDescent="0.3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row>
    <row r="118" spans="1:98" ht="23.5" x14ac:dyDescent="0.35">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row>
    <row r="119" spans="1:98" ht="23.5" x14ac:dyDescent="0.35">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row>
    <row r="120" spans="1:98" ht="23.5" x14ac:dyDescent="0.3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row>
    <row r="121" spans="1:98" ht="23.5" x14ac:dyDescent="0.3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row>
    <row r="122" spans="1:98" ht="23.5" x14ac:dyDescent="0.35">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row>
    <row r="123" spans="1:98" ht="23.5" x14ac:dyDescent="0.35">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row>
    <row r="124" spans="1:98" ht="23.5" x14ac:dyDescent="0.35">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row>
    <row r="125" spans="1:98" ht="23.5" x14ac:dyDescent="0.35">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61"/>
      <c r="CK125" s="61"/>
      <c r="CL125" s="61"/>
      <c r="CM125" s="61"/>
      <c r="CN125" s="61"/>
      <c r="CO125" s="61"/>
      <c r="CP125" s="61"/>
      <c r="CQ125" s="61"/>
      <c r="CR125" s="61"/>
      <c r="CS125" s="61"/>
      <c r="CT125" s="61"/>
    </row>
    <row r="126" spans="1:98" ht="23.5" x14ac:dyDescent="0.35">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row>
    <row r="127" spans="1:98" ht="23.5" x14ac:dyDescent="0.35">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61"/>
      <c r="CK127" s="61"/>
      <c r="CL127" s="61"/>
      <c r="CM127" s="61"/>
      <c r="CN127" s="61"/>
      <c r="CO127" s="61"/>
      <c r="CP127" s="61"/>
      <c r="CQ127" s="61"/>
      <c r="CR127" s="61"/>
      <c r="CS127" s="61"/>
      <c r="CT127" s="61"/>
    </row>
    <row r="128" spans="1:98" ht="23.5" x14ac:dyDescent="0.35">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row>
    <row r="129" spans="1:98" ht="23.5" x14ac:dyDescent="0.35">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row>
    <row r="130" spans="1:98" ht="23.5" x14ac:dyDescent="0.35">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row>
    <row r="131" spans="1:98" ht="23.5" x14ac:dyDescent="0.35">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row>
    <row r="132" spans="1:98" ht="23.5" x14ac:dyDescent="0.35">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row>
    <row r="133" spans="1:98" ht="23.5" x14ac:dyDescent="0.35">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row>
    <row r="134" spans="1:98" ht="23.5" x14ac:dyDescent="0.3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row>
    <row r="135" spans="1:98" ht="23.5" x14ac:dyDescent="0.35">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row>
    <row r="136" spans="1:98" ht="23.5" x14ac:dyDescent="0.3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row>
    <row r="137" spans="1:98" ht="23.5" x14ac:dyDescent="0.35">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row>
    <row r="138" spans="1:98" ht="23.5" x14ac:dyDescent="0.35">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row>
    <row r="139" spans="1:98" ht="23.5" x14ac:dyDescent="0.35">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row>
    <row r="140" spans="1:98" ht="23.5" x14ac:dyDescent="0.35">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row>
    <row r="141" spans="1:98" ht="23.5" x14ac:dyDescent="0.35">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row>
    <row r="142" spans="1:98" ht="23.5" x14ac:dyDescent="0.35">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row>
    <row r="143" spans="1:98" ht="23.5" x14ac:dyDescent="0.35">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row>
    <row r="144" spans="1:98" ht="23.5" x14ac:dyDescent="0.35">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row>
    <row r="145" spans="1:98" ht="23.5" x14ac:dyDescent="0.35">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row>
    <row r="146" spans="1:98" ht="23.5" x14ac:dyDescent="0.35">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row>
    <row r="147" spans="1:98" ht="23.5" x14ac:dyDescent="0.3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row>
    <row r="148" spans="1:98" ht="23.5" x14ac:dyDescent="0.35">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row>
    <row r="149" spans="1:98" ht="23.5" x14ac:dyDescent="0.35">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row>
    <row r="150" spans="1:98" ht="23.5" x14ac:dyDescent="0.35">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row>
    <row r="151" spans="1:98" ht="23.5" x14ac:dyDescent="0.35">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row>
    <row r="152" spans="1:98" ht="23.5" x14ac:dyDescent="0.35">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1"/>
      <c r="BI152" s="61"/>
      <c r="BJ152" s="61"/>
      <c r="BK152" s="61"/>
      <c r="BL152" s="61"/>
      <c r="BM152" s="61"/>
      <c r="BN152" s="61"/>
      <c r="BO152" s="61"/>
      <c r="BP152" s="61"/>
      <c r="BQ152" s="61"/>
      <c r="BR152" s="61"/>
      <c r="BS152" s="61"/>
      <c r="BT152" s="61"/>
      <c r="BU152" s="61"/>
      <c r="BV152" s="61"/>
      <c r="BW152" s="61"/>
      <c r="BX152" s="61"/>
      <c r="BY152" s="61"/>
      <c r="BZ152" s="61"/>
      <c r="CA152" s="61"/>
      <c r="CB152" s="61"/>
      <c r="CC152" s="61"/>
      <c r="CD152" s="61"/>
      <c r="CE152" s="61"/>
      <c r="CF152" s="61"/>
      <c r="CG152" s="61"/>
      <c r="CH152" s="61"/>
      <c r="CI152" s="61"/>
      <c r="CJ152" s="61"/>
      <c r="CK152" s="61"/>
      <c r="CL152" s="61"/>
      <c r="CM152" s="61"/>
      <c r="CN152" s="61"/>
      <c r="CO152" s="61"/>
      <c r="CP152" s="61"/>
      <c r="CQ152" s="61"/>
      <c r="CR152" s="61"/>
      <c r="CS152" s="61"/>
      <c r="CT152" s="61"/>
    </row>
    <row r="153" spans="1:98" ht="23.5" x14ac:dyDescent="0.35">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row>
    <row r="154" spans="1:98" ht="23.5" x14ac:dyDescent="0.35">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row>
    <row r="155" spans="1:98" ht="23.5" x14ac:dyDescent="0.35">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1"/>
      <c r="AZ155" s="61"/>
      <c r="BA155" s="61"/>
      <c r="BB155" s="61"/>
      <c r="BC155" s="61"/>
      <c r="BD155" s="61"/>
      <c r="BE155" s="61"/>
      <c r="BF155" s="61"/>
      <c r="BG155" s="61"/>
      <c r="BH155" s="61"/>
      <c r="BI155" s="61"/>
      <c r="BJ155" s="61"/>
      <c r="BK155" s="61"/>
      <c r="BL155" s="61"/>
      <c r="BM155" s="61"/>
      <c r="BN155" s="61"/>
      <c r="BO155" s="61"/>
      <c r="BP155" s="61"/>
      <c r="BQ155" s="61"/>
      <c r="BR155" s="61"/>
      <c r="BS155" s="61"/>
      <c r="BT155" s="61"/>
      <c r="BU155" s="61"/>
      <c r="BV155" s="61"/>
      <c r="BW155" s="61"/>
      <c r="BX155" s="61"/>
      <c r="BY155" s="61"/>
      <c r="BZ155" s="61"/>
      <c r="CA155" s="61"/>
      <c r="CB155" s="61"/>
      <c r="CC155" s="61"/>
      <c r="CD155" s="61"/>
      <c r="CE155" s="61"/>
      <c r="CF155" s="61"/>
      <c r="CG155" s="61"/>
      <c r="CH155" s="61"/>
      <c r="CI155" s="61"/>
      <c r="CJ155" s="61"/>
      <c r="CK155" s="61"/>
      <c r="CL155" s="61"/>
      <c r="CM155" s="61"/>
      <c r="CN155" s="61"/>
      <c r="CO155" s="61"/>
      <c r="CP155" s="61"/>
      <c r="CQ155" s="61"/>
      <c r="CR155" s="61"/>
      <c r="CS155" s="61"/>
      <c r="CT155" s="61"/>
    </row>
    <row r="156" spans="1:98" ht="23.5" x14ac:dyDescent="0.35">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row>
    <row r="157" spans="1:98" ht="23.5" x14ac:dyDescent="0.35">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61"/>
      <c r="BZ157" s="61"/>
      <c r="CA157" s="61"/>
      <c r="CB157" s="61"/>
      <c r="CC157" s="61"/>
      <c r="CD157" s="61"/>
      <c r="CE157" s="61"/>
      <c r="CF157" s="61"/>
      <c r="CG157" s="61"/>
      <c r="CH157" s="61"/>
      <c r="CI157" s="61"/>
      <c r="CJ157" s="61"/>
      <c r="CK157" s="61"/>
      <c r="CL157" s="61"/>
      <c r="CM157" s="61"/>
      <c r="CN157" s="61"/>
      <c r="CO157" s="61"/>
      <c r="CP157" s="61"/>
      <c r="CQ157" s="61"/>
      <c r="CR157" s="61"/>
      <c r="CS157" s="61"/>
      <c r="CT157" s="61"/>
    </row>
    <row r="158" spans="1:98" ht="23.5" x14ac:dyDescent="0.35">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row>
    <row r="159" spans="1:98" ht="23.5" x14ac:dyDescent="0.35">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1"/>
      <c r="CI159" s="61"/>
      <c r="CJ159" s="61"/>
      <c r="CK159" s="61"/>
      <c r="CL159" s="61"/>
      <c r="CM159" s="61"/>
      <c r="CN159" s="61"/>
      <c r="CO159" s="61"/>
      <c r="CP159" s="61"/>
      <c r="CQ159" s="61"/>
      <c r="CR159" s="61"/>
      <c r="CS159" s="61"/>
      <c r="CT159" s="61"/>
    </row>
    <row r="160" spans="1:98" ht="23.5" x14ac:dyDescent="0.35">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c r="BF160" s="61"/>
      <c r="BG160" s="61"/>
      <c r="BH160" s="61"/>
      <c r="BI160" s="61"/>
      <c r="BJ160" s="61"/>
      <c r="BK160" s="61"/>
      <c r="BL160" s="61"/>
      <c r="BM160" s="61"/>
      <c r="BN160" s="61"/>
      <c r="BO160" s="61"/>
      <c r="BP160" s="61"/>
      <c r="BQ160" s="61"/>
      <c r="BR160" s="61"/>
      <c r="BS160" s="61"/>
      <c r="BT160" s="61"/>
      <c r="BU160" s="61"/>
      <c r="BV160" s="61"/>
      <c r="BW160" s="61"/>
      <c r="BX160" s="61"/>
      <c r="BY160" s="61"/>
      <c r="BZ160" s="61"/>
      <c r="CA160" s="61"/>
      <c r="CB160" s="61"/>
      <c r="CC160" s="61"/>
      <c r="CD160" s="61"/>
      <c r="CE160" s="61"/>
      <c r="CF160" s="61"/>
      <c r="CG160" s="61"/>
      <c r="CH160" s="61"/>
      <c r="CI160" s="61"/>
      <c r="CJ160" s="61"/>
      <c r="CK160" s="61"/>
      <c r="CL160" s="61"/>
      <c r="CM160" s="61"/>
      <c r="CN160" s="61"/>
      <c r="CO160" s="61"/>
      <c r="CP160" s="61"/>
      <c r="CQ160" s="61"/>
      <c r="CR160" s="61"/>
      <c r="CS160" s="61"/>
      <c r="CT160" s="61"/>
    </row>
    <row r="161" spans="1:98" ht="23.5" x14ac:dyDescent="0.35">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c r="BF161" s="61"/>
      <c r="BG161" s="61"/>
      <c r="BH161" s="61"/>
      <c r="BI161" s="61"/>
      <c r="BJ161" s="61"/>
      <c r="BK161" s="61"/>
      <c r="BL161" s="61"/>
      <c r="BM161" s="61"/>
      <c r="BN161" s="61"/>
      <c r="BO161" s="61"/>
      <c r="BP161" s="61"/>
      <c r="BQ161" s="61"/>
      <c r="BR161" s="61"/>
      <c r="BS161" s="61"/>
      <c r="BT161" s="61"/>
      <c r="BU161" s="61"/>
      <c r="BV161" s="61"/>
      <c r="BW161" s="61"/>
      <c r="BX161" s="61"/>
      <c r="BY161" s="61"/>
      <c r="BZ161" s="61"/>
      <c r="CA161" s="61"/>
      <c r="CB161" s="61"/>
      <c r="CC161" s="61"/>
      <c r="CD161" s="61"/>
      <c r="CE161" s="61"/>
      <c r="CF161" s="61"/>
      <c r="CG161" s="61"/>
      <c r="CH161" s="61"/>
      <c r="CI161" s="61"/>
      <c r="CJ161" s="61"/>
      <c r="CK161" s="61"/>
      <c r="CL161" s="61"/>
      <c r="CM161" s="61"/>
      <c r="CN161" s="61"/>
      <c r="CO161" s="61"/>
      <c r="CP161" s="61"/>
      <c r="CQ161" s="61"/>
      <c r="CR161" s="61"/>
      <c r="CS161" s="61"/>
      <c r="CT161" s="61"/>
    </row>
    <row r="162" spans="1:98" ht="23.5" x14ac:dyDescent="0.35">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c r="BF162" s="61"/>
      <c r="BG162" s="61"/>
      <c r="BH162" s="61"/>
      <c r="BI162" s="61"/>
      <c r="BJ162" s="61"/>
      <c r="BK162" s="61"/>
      <c r="BL162" s="61"/>
      <c r="BM162" s="61"/>
      <c r="BN162" s="61"/>
      <c r="BO162" s="61"/>
      <c r="BP162" s="61"/>
      <c r="BQ162" s="61"/>
      <c r="BR162" s="61"/>
      <c r="BS162" s="61"/>
      <c r="BT162" s="61"/>
      <c r="BU162" s="61"/>
      <c r="BV162" s="61"/>
      <c r="BW162" s="61"/>
      <c r="BX162" s="61"/>
      <c r="BY162" s="61"/>
      <c r="BZ162" s="61"/>
      <c r="CA162" s="61"/>
      <c r="CB162" s="61"/>
      <c r="CC162" s="61"/>
      <c r="CD162" s="61"/>
      <c r="CE162" s="61"/>
      <c r="CF162" s="61"/>
      <c r="CG162" s="61"/>
      <c r="CH162" s="61"/>
      <c r="CI162" s="61"/>
      <c r="CJ162" s="61"/>
      <c r="CK162" s="61"/>
      <c r="CL162" s="61"/>
      <c r="CM162" s="61"/>
      <c r="CN162" s="61"/>
      <c r="CO162" s="61"/>
      <c r="CP162" s="61"/>
      <c r="CQ162" s="61"/>
      <c r="CR162" s="61"/>
      <c r="CS162" s="61"/>
      <c r="CT162" s="61"/>
    </row>
    <row r="163" spans="1:98" ht="23.5" x14ac:dyDescent="0.35">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c r="CB163" s="61"/>
      <c r="CC163" s="61"/>
      <c r="CD163" s="61"/>
      <c r="CE163" s="61"/>
      <c r="CF163" s="61"/>
      <c r="CG163" s="61"/>
      <c r="CH163" s="61"/>
      <c r="CI163" s="61"/>
      <c r="CJ163" s="61"/>
      <c r="CK163" s="61"/>
      <c r="CL163" s="61"/>
      <c r="CM163" s="61"/>
      <c r="CN163" s="61"/>
      <c r="CO163" s="61"/>
      <c r="CP163" s="61"/>
      <c r="CQ163" s="61"/>
      <c r="CR163" s="61"/>
      <c r="CS163" s="61"/>
      <c r="CT163" s="61"/>
    </row>
    <row r="164" spans="1:98" ht="23.5" x14ac:dyDescent="0.35">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c r="CF164" s="61"/>
      <c r="CG164" s="61"/>
      <c r="CH164" s="61"/>
      <c r="CI164" s="61"/>
      <c r="CJ164" s="61"/>
      <c r="CK164" s="61"/>
      <c r="CL164" s="61"/>
      <c r="CM164" s="61"/>
      <c r="CN164" s="61"/>
      <c r="CO164" s="61"/>
      <c r="CP164" s="61"/>
      <c r="CQ164" s="61"/>
      <c r="CR164" s="61"/>
      <c r="CS164" s="61"/>
      <c r="CT164" s="61"/>
    </row>
    <row r="165" spans="1:98" ht="23.5" x14ac:dyDescent="0.35">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c r="CF165" s="61"/>
      <c r="CG165" s="61"/>
      <c r="CH165" s="61"/>
      <c r="CI165" s="61"/>
      <c r="CJ165" s="61"/>
      <c r="CK165" s="61"/>
      <c r="CL165" s="61"/>
      <c r="CM165" s="61"/>
      <c r="CN165" s="61"/>
      <c r="CO165" s="61"/>
      <c r="CP165" s="61"/>
      <c r="CQ165" s="61"/>
      <c r="CR165" s="61"/>
      <c r="CS165" s="61"/>
      <c r="CT165" s="61"/>
    </row>
    <row r="166" spans="1:98" ht="23.5" x14ac:dyDescent="0.35">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c r="CF166" s="61"/>
      <c r="CG166" s="61"/>
      <c r="CH166" s="61"/>
      <c r="CI166" s="61"/>
      <c r="CJ166" s="61"/>
      <c r="CK166" s="61"/>
      <c r="CL166" s="61"/>
      <c r="CM166" s="61"/>
      <c r="CN166" s="61"/>
      <c r="CO166" s="61"/>
      <c r="CP166" s="61"/>
      <c r="CQ166" s="61"/>
      <c r="CR166" s="61"/>
      <c r="CS166" s="61"/>
      <c r="CT166" s="61"/>
    </row>
    <row r="167" spans="1:98" ht="23.5" x14ac:dyDescent="0.35">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c r="BQ167" s="61"/>
      <c r="BR167" s="61"/>
      <c r="BS167" s="61"/>
      <c r="BT167" s="61"/>
      <c r="BU167" s="61"/>
      <c r="BV167" s="61"/>
      <c r="BW167" s="61"/>
      <c r="BX167" s="61"/>
      <c r="BY167" s="61"/>
      <c r="BZ167" s="61"/>
      <c r="CA167" s="61"/>
      <c r="CB167" s="61"/>
      <c r="CC167" s="61"/>
      <c r="CD167" s="61"/>
      <c r="CE167" s="61"/>
      <c r="CF167" s="61"/>
      <c r="CG167" s="61"/>
      <c r="CH167" s="61"/>
      <c r="CI167" s="61"/>
      <c r="CJ167" s="61"/>
      <c r="CK167" s="61"/>
      <c r="CL167" s="61"/>
      <c r="CM167" s="61"/>
      <c r="CN167" s="61"/>
      <c r="CO167" s="61"/>
      <c r="CP167" s="61"/>
      <c r="CQ167" s="61"/>
      <c r="CR167" s="61"/>
      <c r="CS167" s="61"/>
      <c r="CT167" s="61"/>
    </row>
    <row r="168" spans="1:98" ht="23.5" x14ac:dyDescent="0.35">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c r="BQ168" s="61"/>
      <c r="BR168" s="61"/>
      <c r="BS168" s="61"/>
      <c r="BT168" s="61"/>
      <c r="BU168" s="61"/>
      <c r="BV168" s="61"/>
      <c r="BW168" s="61"/>
      <c r="BX168" s="61"/>
      <c r="BY168" s="61"/>
      <c r="BZ168" s="61"/>
      <c r="CA168" s="61"/>
      <c r="CB168" s="61"/>
      <c r="CC168" s="61"/>
      <c r="CD168" s="61"/>
      <c r="CE168" s="61"/>
      <c r="CF168" s="61"/>
      <c r="CG168" s="61"/>
      <c r="CH168" s="61"/>
      <c r="CI168" s="61"/>
      <c r="CJ168" s="61"/>
      <c r="CK168" s="61"/>
      <c r="CL168" s="61"/>
      <c r="CM168" s="61"/>
      <c r="CN168" s="61"/>
      <c r="CO168" s="61"/>
      <c r="CP168" s="61"/>
      <c r="CQ168" s="61"/>
      <c r="CR168" s="61"/>
      <c r="CS168" s="61"/>
      <c r="CT168" s="61"/>
    </row>
    <row r="169" spans="1:98" ht="23.5" x14ac:dyDescent="0.35">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row>
    <row r="170" spans="1:98" ht="23.5" x14ac:dyDescent="0.35">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c r="CB170" s="61"/>
      <c r="CC170" s="61"/>
      <c r="CD170" s="61"/>
      <c r="CE170" s="61"/>
      <c r="CF170" s="61"/>
      <c r="CG170" s="61"/>
      <c r="CH170" s="61"/>
      <c r="CI170" s="61"/>
      <c r="CJ170" s="61"/>
      <c r="CK170" s="61"/>
      <c r="CL170" s="61"/>
      <c r="CM170" s="61"/>
      <c r="CN170" s="61"/>
      <c r="CO170" s="61"/>
      <c r="CP170" s="61"/>
      <c r="CQ170" s="61"/>
      <c r="CR170" s="61"/>
      <c r="CS170" s="61"/>
      <c r="CT170" s="61"/>
    </row>
    <row r="171" spans="1:98" ht="23.5" x14ac:dyDescent="0.35">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c r="BQ171" s="61"/>
      <c r="BR171" s="61"/>
      <c r="BS171" s="61"/>
      <c r="BT171" s="61"/>
      <c r="BU171" s="61"/>
      <c r="BV171" s="61"/>
      <c r="BW171" s="61"/>
      <c r="BX171" s="61"/>
      <c r="BY171" s="61"/>
      <c r="BZ171" s="61"/>
      <c r="CA171" s="61"/>
      <c r="CB171" s="61"/>
      <c r="CC171" s="61"/>
      <c r="CD171" s="61"/>
      <c r="CE171" s="61"/>
      <c r="CF171" s="61"/>
      <c r="CG171" s="61"/>
      <c r="CH171" s="61"/>
      <c r="CI171" s="61"/>
      <c r="CJ171" s="61"/>
      <c r="CK171" s="61"/>
      <c r="CL171" s="61"/>
      <c r="CM171" s="61"/>
      <c r="CN171" s="61"/>
      <c r="CO171" s="61"/>
      <c r="CP171" s="61"/>
      <c r="CQ171" s="61"/>
      <c r="CR171" s="61"/>
      <c r="CS171" s="61"/>
      <c r="CT171" s="61"/>
    </row>
    <row r="172" spans="1:98" ht="23.5" x14ac:dyDescent="0.35">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c r="BQ172" s="61"/>
      <c r="BR172" s="61"/>
      <c r="BS172" s="61"/>
      <c r="BT172" s="61"/>
      <c r="BU172" s="61"/>
      <c r="BV172" s="61"/>
      <c r="BW172" s="61"/>
      <c r="BX172" s="61"/>
      <c r="BY172" s="61"/>
      <c r="BZ172" s="61"/>
      <c r="CA172" s="61"/>
      <c r="CB172" s="61"/>
      <c r="CC172" s="61"/>
      <c r="CD172" s="61"/>
      <c r="CE172" s="61"/>
      <c r="CF172" s="61"/>
      <c r="CG172" s="61"/>
      <c r="CH172" s="61"/>
      <c r="CI172" s="61"/>
      <c r="CJ172" s="61"/>
      <c r="CK172" s="61"/>
      <c r="CL172" s="61"/>
      <c r="CM172" s="61"/>
      <c r="CN172" s="61"/>
      <c r="CO172" s="61"/>
      <c r="CP172" s="61"/>
      <c r="CQ172" s="61"/>
      <c r="CR172" s="61"/>
      <c r="CS172" s="61"/>
      <c r="CT172" s="61"/>
    </row>
    <row r="173" spans="1:98" ht="23.5" x14ac:dyDescent="0.35">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61"/>
      <c r="BE173" s="61"/>
      <c r="BF173" s="61"/>
      <c r="BG173" s="61"/>
      <c r="BH173" s="61"/>
      <c r="BI173" s="61"/>
      <c r="BJ173" s="61"/>
      <c r="BK173" s="61"/>
      <c r="BL173" s="61"/>
      <c r="BM173" s="61"/>
      <c r="BN173" s="61"/>
      <c r="BO173" s="61"/>
      <c r="BP173" s="61"/>
      <c r="BQ173" s="61"/>
      <c r="BR173" s="61"/>
      <c r="BS173" s="61"/>
      <c r="BT173" s="61"/>
      <c r="BU173" s="61"/>
      <c r="BV173" s="61"/>
      <c r="BW173" s="61"/>
      <c r="BX173" s="61"/>
      <c r="BY173" s="61"/>
      <c r="BZ173" s="61"/>
      <c r="CA173" s="61"/>
      <c r="CB173" s="61"/>
      <c r="CC173" s="61"/>
      <c r="CD173" s="61"/>
      <c r="CE173" s="61"/>
      <c r="CF173" s="61"/>
      <c r="CG173" s="61"/>
      <c r="CH173" s="61"/>
      <c r="CI173" s="61"/>
      <c r="CJ173" s="61"/>
      <c r="CK173" s="61"/>
      <c r="CL173" s="61"/>
      <c r="CM173" s="61"/>
      <c r="CN173" s="61"/>
      <c r="CO173" s="61"/>
      <c r="CP173" s="61"/>
      <c r="CQ173" s="61"/>
      <c r="CR173" s="61"/>
      <c r="CS173" s="61"/>
      <c r="CT173" s="61"/>
    </row>
  </sheetData>
  <autoFilter ref="B22:L61" xr:uid="{F22FE4AA-6EC6-D64C-BDA3-E0354CAEC6EB}"/>
  <mergeCells count="11">
    <mergeCell ref="A6:B17"/>
    <mergeCell ref="A1:D1"/>
    <mergeCell ref="E2:F2"/>
    <mergeCell ref="G2:H2"/>
    <mergeCell ref="I2:J2"/>
    <mergeCell ref="A3:B3"/>
    <mergeCell ref="K2:L2"/>
    <mergeCell ref="E1:F1"/>
    <mergeCell ref="G1:H1"/>
    <mergeCell ref="I1:J1"/>
    <mergeCell ref="K1:L1"/>
  </mergeCells>
  <phoneticPr fontId="18" type="noConversion"/>
  <conditionalFormatting sqref="K40:K53 K55 K59">
    <cfRule type="cellIs" dxfId="25" priority="15" operator="greaterThan">
      <formula>0</formula>
    </cfRule>
  </conditionalFormatting>
  <conditionalFormatting sqref="K25:K39 K54 K56:K58 K60:K61">
    <cfRule type="cellIs" dxfId="24" priority="14" operator="greaterThan">
      <formula>0</formula>
    </cfRule>
  </conditionalFormatting>
  <conditionalFormatting sqref="E24:E61">
    <cfRule type="containsText" dxfId="23" priority="5" operator="containsText" text="Unsatisfactory">
      <formula>NOT(ISERROR(SEARCH("Unsatisfactory",E24)))</formula>
    </cfRule>
    <cfRule type="containsText" dxfId="22" priority="6" operator="containsText" text="3">
      <formula>NOT(ISERROR(SEARCH("3",E24)))</formula>
    </cfRule>
    <cfRule type="containsBlanks" dxfId="21" priority="17" stopIfTrue="1">
      <formula>LEN(TRIM(E24))=0</formula>
    </cfRule>
  </conditionalFormatting>
  <conditionalFormatting sqref="K24">
    <cfRule type="cellIs" dxfId="20" priority="11" operator="greaterThan">
      <formula>0</formula>
    </cfRule>
  </conditionalFormatting>
  <conditionalFormatting sqref="E18">
    <cfRule type="containsText" dxfId="19" priority="7" operator="containsText" text="DISCIPLINARY ACTION">
      <formula>NOT(ISERROR(SEARCH("DISCIPLINARY ACTION",E18)))</formula>
    </cfRule>
    <cfRule type="containsText" dxfId="18" priority="9" operator="containsText" text="FAIL">
      <formula>NOT(ISERROR(SEARCH("FAIL",E18)))</formula>
    </cfRule>
    <cfRule type="containsText" dxfId="17" priority="10" operator="containsText" text="Pass">
      <formula>NOT(ISERROR(SEARCH("Pass",E18)))</formula>
    </cfRule>
  </conditionalFormatting>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3DFD4E0-467D-4EE4-B786-3D60AB7B2BDF}">
          <x14:formula1>
            <xm:f>Reference!$G$2:$G$4</xm:f>
          </x14:formula1>
          <xm:sqref>L9</xm:sqref>
        </x14:dataValidation>
        <x14:dataValidation type="list" allowBlank="1" showInputMessage="1" showErrorMessage="1" xr:uid="{8A36B0B7-EC3E-4A30-87DA-8BA15FFE87A2}">
          <x14:formula1>
            <xm:f>Reference!$E$2:$E$4</xm:f>
          </x14:formula1>
          <xm:sqref>L8</xm:sqref>
        </x14:dataValidation>
        <x14:dataValidation type="list" allowBlank="1" showInputMessage="1" showErrorMessage="1" xr:uid="{FB9CB663-E35B-FC49-80DF-D1F21A9E4A09}">
          <x14:formula1>
            <xm:f>Reference!$A$2:$A$7</xm:f>
          </x14:formula1>
          <xm:sqref>E40:E53 E55 E59</xm:sqref>
        </x14:dataValidation>
        <x14:dataValidation type="list" allowBlank="1" showInputMessage="1" showErrorMessage="1" xr:uid="{55FAB148-9E8F-6742-A932-B333F3ED585F}">
          <x14:formula1>
            <xm:f>Reference!$A$10:$A$13</xm:f>
          </x14:formula1>
          <xm:sqref>E56:E58 E54 E24:E39</xm:sqref>
        </x14:dataValidation>
        <x14:dataValidation type="list" allowBlank="1" showInputMessage="1" showErrorMessage="1" xr:uid="{4D7B2A95-1688-487D-8A9F-2B4418FCDA7F}">
          <x14:formula1>
            <xm:f>Reference!$A$16:$A$18</xm:f>
          </x14:formula1>
          <xm:sqref>E61</xm:sqref>
        </x14:dataValidation>
        <x14:dataValidation type="list" allowBlank="1" showInputMessage="1" showErrorMessage="1" xr:uid="{830B18E6-A618-432C-AC67-B614C6074667}">
          <x14:formula1>
            <xm:f>Reference!$C$9:$C$12</xm:f>
          </x14:formula1>
          <xm:sqref>L4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86BD-D7FA-4324-9226-520CE308C45B}">
  <dimension ref="A1:CO942"/>
  <sheetViews>
    <sheetView zoomScale="50" zoomScaleNormal="50" zoomScaleSheetLayoutView="10" zoomScalePageLayoutView="50" workbookViewId="0">
      <selection activeCell="K29" sqref="K29"/>
    </sheetView>
  </sheetViews>
  <sheetFormatPr defaultColWidth="14.453125" defaultRowHeight="15.5" outlineLevelRow="1" outlineLevelCol="1" x14ac:dyDescent="0.35"/>
  <cols>
    <col min="1" max="1" width="15" style="382" customWidth="1"/>
    <col min="2" max="2" width="78.1796875" style="382" customWidth="1"/>
    <col min="3" max="3" width="84.453125" style="367" hidden="1" customWidth="1" outlineLevel="1"/>
    <col min="4" max="4" width="18.1796875" style="442" hidden="1" customWidth="1" outlineLevel="1"/>
    <col min="5" max="5" width="25" style="382" customWidth="1" collapsed="1"/>
    <col min="6" max="10" width="20.1796875" style="382" hidden="1" customWidth="1" outlineLevel="1"/>
    <col min="11" max="11" width="31.453125" style="382" customWidth="1" collapsed="1"/>
    <col min="12" max="12" width="47.453125" style="382" customWidth="1"/>
    <col min="13" max="16384" width="14.453125" style="382"/>
  </cols>
  <sheetData>
    <row r="1" spans="1:93" s="364" customFormat="1" ht="114.75" customHeight="1" x14ac:dyDescent="0.35">
      <c r="A1" s="359"/>
      <c r="B1" s="565"/>
      <c r="C1" s="565"/>
      <c r="D1" s="565"/>
      <c r="E1" s="565"/>
      <c r="F1" s="565"/>
      <c r="G1" s="565"/>
      <c r="H1" s="565"/>
      <c r="I1" s="360"/>
      <c r="J1" s="361"/>
      <c r="K1" s="362"/>
      <c r="L1" s="362"/>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3"/>
      <c r="AR1" s="363"/>
      <c r="AS1" s="363"/>
      <c r="AT1" s="363"/>
      <c r="AU1" s="363"/>
      <c r="AV1" s="363"/>
      <c r="AW1" s="363"/>
      <c r="AX1" s="363"/>
      <c r="AY1" s="363"/>
      <c r="AZ1" s="363"/>
      <c r="BA1" s="363"/>
      <c r="BB1" s="363"/>
      <c r="BC1" s="363"/>
      <c r="BD1" s="363"/>
      <c r="BE1" s="363"/>
      <c r="BF1" s="363"/>
      <c r="BG1" s="363"/>
      <c r="BH1" s="363"/>
      <c r="BI1" s="363"/>
      <c r="BJ1" s="363"/>
      <c r="BK1" s="363"/>
      <c r="BL1" s="363"/>
      <c r="BM1" s="363"/>
      <c r="BN1" s="363"/>
      <c r="BO1" s="363"/>
      <c r="BP1" s="363"/>
      <c r="BQ1" s="363"/>
      <c r="BR1" s="363"/>
      <c r="BS1" s="363"/>
      <c r="BT1" s="363"/>
      <c r="BU1" s="363"/>
      <c r="BV1" s="363"/>
      <c r="BW1" s="363"/>
      <c r="BX1" s="363"/>
      <c r="BY1" s="363"/>
      <c r="BZ1" s="363"/>
      <c r="CA1" s="363"/>
      <c r="CB1" s="363"/>
      <c r="CC1" s="363"/>
      <c r="CD1" s="363"/>
      <c r="CE1" s="363"/>
      <c r="CF1" s="363"/>
      <c r="CG1" s="363"/>
      <c r="CH1" s="363"/>
      <c r="CI1" s="363"/>
      <c r="CJ1" s="363"/>
      <c r="CK1" s="363"/>
      <c r="CL1" s="363"/>
      <c r="CM1" s="363"/>
      <c r="CN1" s="363"/>
      <c r="CO1" s="363"/>
    </row>
    <row r="2" spans="1:93" s="367" customFormat="1" ht="32.25" customHeight="1" x14ac:dyDescent="0.35">
      <c r="A2" s="566" t="s">
        <v>474</v>
      </c>
      <c r="B2" s="566"/>
      <c r="C2" s="566"/>
      <c r="D2" s="566"/>
      <c r="E2" s="566"/>
      <c r="F2" s="566"/>
      <c r="G2" s="566"/>
      <c r="H2" s="365"/>
      <c r="I2" s="366"/>
      <c r="J2" s="366"/>
      <c r="K2" s="567" t="s">
        <v>11</v>
      </c>
      <c r="L2" s="568"/>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c r="AM2" s="363"/>
      <c r="AN2" s="363"/>
      <c r="AO2" s="363"/>
      <c r="AP2" s="363"/>
      <c r="AQ2" s="363"/>
      <c r="AR2" s="363"/>
      <c r="AS2" s="363"/>
      <c r="AT2" s="363"/>
      <c r="AU2" s="363"/>
      <c r="AV2" s="363"/>
      <c r="AW2" s="363"/>
      <c r="AX2" s="363"/>
      <c r="AY2" s="363"/>
      <c r="AZ2" s="363"/>
      <c r="BA2" s="363"/>
      <c r="BB2" s="363"/>
      <c r="BC2" s="363"/>
      <c r="BD2" s="363"/>
      <c r="BE2" s="363"/>
      <c r="BF2" s="363"/>
      <c r="BG2" s="363"/>
      <c r="BH2" s="363"/>
      <c r="BI2" s="363"/>
      <c r="BJ2" s="363"/>
      <c r="BK2" s="363"/>
      <c r="BL2" s="363"/>
      <c r="BM2" s="363"/>
      <c r="BN2" s="363"/>
      <c r="BO2" s="363"/>
      <c r="BP2" s="363"/>
      <c r="BQ2" s="363"/>
      <c r="BR2" s="363"/>
      <c r="BS2" s="363"/>
      <c r="BT2" s="363"/>
      <c r="BU2" s="363"/>
      <c r="BV2" s="363"/>
      <c r="BW2" s="363"/>
      <c r="BX2" s="363"/>
      <c r="BY2" s="363"/>
      <c r="BZ2" s="363"/>
      <c r="CA2" s="363"/>
      <c r="CB2" s="363"/>
      <c r="CC2" s="363"/>
      <c r="CD2" s="363"/>
      <c r="CE2" s="363"/>
      <c r="CF2" s="363"/>
      <c r="CG2" s="363"/>
      <c r="CH2" s="363"/>
      <c r="CI2" s="363"/>
      <c r="CJ2" s="363"/>
      <c r="CK2" s="363"/>
      <c r="CL2" s="363"/>
      <c r="CM2" s="363"/>
      <c r="CN2" s="363"/>
      <c r="CO2" s="363"/>
    </row>
    <row r="3" spans="1:93" s="367" customFormat="1" ht="19.5" customHeight="1" x14ac:dyDescent="0.35">
      <c r="A3" s="569" t="s">
        <v>473</v>
      </c>
      <c r="B3" s="570"/>
      <c r="C3" s="368"/>
      <c r="D3" s="368"/>
      <c r="E3" s="238"/>
      <c r="F3" s="369"/>
      <c r="G3" s="369"/>
      <c r="H3" s="369"/>
      <c r="I3" s="369"/>
      <c r="J3" s="370"/>
      <c r="K3" s="371" t="s">
        <v>12</v>
      </c>
      <c r="L3" s="372"/>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c r="AZ3" s="363"/>
      <c r="BA3" s="363"/>
      <c r="BB3" s="363"/>
      <c r="BC3" s="363"/>
      <c r="BD3" s="363"/>
      <c r="BE3" s="363"/>
      <c r="BF3" s="363"/>
      <c r="BG3" s="363"/>
      <c r="BH3" s="363"/>
      <c r="BI3" s="363"/>
      <c r="BJ3" s="363"/>
      <c r="BK3" s="363"/>
      <c r="BL3" s="363"/>
      <c r="BM3" s="363"/>
      <c r="BN3" s="363"/>
      <c r="BO3" s="363"/>
      <c r="BP3" s="363"/>
      <c r="BQ3" s="363"/>
      <c r="BR3" s="363"/>
      <c r="BS3" s="363"/>
      <c r="BT3" s="363"/>
      <c r="BU3" s="363"/>
      <c r="BV3" s="363"/>
      <c r="BW3" s="363"/>
      <c r="BX3" s="363"/>
      <c r="BY3" s="363"/>
      <c r="BZ3" s="363"/>
      <c r="CA3" s="363"/>
      <c r="CB3" s="363"/>
      <c r="CC3" s="363"/>
      <c r="CD3" s="363"/>
      <c r="CE3" s="363"/>
      <c r="CF3" s="363"/>
      <c r="CG3" s="363"/>
      <c r="CH3" s="363"/>
      <c r="CI3" s="363"/>
      <c r="CJ3" s="363"/>
      <c r="CK3" s="363"/>
      <c r="CL3" s="363"/>
      <c r="CM3" s="363"/>
      <c r="CN3" s="363"/>
      <c r="CO3" s="363"/>
    </row>
    <row r="4" spans="1:93" s="367" customFormat="1" ht="19.5" customHeight="1" x14ac:dyDescent="0.35">
      <c r="A4" s="373" t="s">
        <v>13</v>
      </c>
      <c r="B4" s="374"/>
      <c r="C4" s="374"/>
      <c r="D4" s="363"/>
      <c r="E4" s="363"/>
      <c r="F4" s="375"/>
      <c r="G4" s="375"/>
      <c r="H4" s="375"/>
      <c r="I4" s="375"/>
      <c r="J4" s="376"/>
      <c r="K4" s="371" t="s">
        <v>14</v>
      </c>
      <c r="L4" s="226" t="s">
        <v>449</v>
      </c>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c r="AZ4" s="363"/>
      <c r="BA4" s="363"/>
      <c r="BB4" s="363"/>
      <c r="BC4" s="363"/>
      <c r="BD4" s="363"/>
      <c r="BE4" s="363"/>
      <c r="BF4" s="363"/>
      <c r="BG4" s="363"/>
      <c r="BH4" s="363"/>
      <c r="BI4" s="363"/>
      <c r="BJ4" s="363"/>
      <c r="BK4" s="363"/>
      <c r="BL4" s="363"/>
      <c r="BM4" s="363"/>
      <c r="BN4" s="363"/>
      <c r="BO4" s="363"/>
      <c r="BP4" s="363"/>
      <c r="BQ4" s="363"/>
      <c r="BR4" s="363"/>
      <c r="BS4" s="363"/>
      <c r="BT4" s="363"/>
      <c r="BU4" s="363"/>
      <c r="BV4" s="363"/>
      <c r="BW4" s="363"/>
      <c r="BX4" s="363"/>
      <c r="BY4" s="363"/>
      <c r="BZ4" s="363"/>
      <c r="CA4" s="363"/>
      <c r="CB4" s="363"/>
      <c r="CC4" s="363"/>
      <c r="CD4" s="363"/>
      <c r="CE4" s="363"/>
      <c r="CF4" s="363"/>
      <c r="CG4" s="363"/>
      <c r="CH4" s="363"/>
      <c r="CI4" s="363"/>
      <c r="CJ4" s="363"/>
      <c r="CK4" s="363"/>
      <c r="CL4" s="363"/>
      <c r="CM4" s="363"/>
      <c r="CN4" s="363"/>
      <c r="CO4" s="363"/>
    </row>
    <row r="5" spans="1:93" s="367" customFormat="1" ht="19.5" customHeight="1" thickBot="1" x14ac:dyDescent="0.4">
      <c r="A5" s="377" t="s">
        <v>15</v>
      </c>
      <c r="B5" s="377"/>
      <c r="C5" s="377"/>
      <c r="D5" s="363"/>
      <c r="E5" s="363"/>
      <c r="F5" s="375"/>
      <c r="G5" s="375"/>
      <c r="H5" s="375"/>
      <c r="I5" s="375"/>
      <c r="J5" s="378"/>
      <c r="K5" s="371" t="s">
        <v>16</v>
      </c>
      <c r="L5" s="226"/>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363"/>
      <c r="CO5" s="363"/>
    </row>
    <row r="6" spans="1:93" s="367" customFormat="1" ht="19.5" customHeight="1" x14ac:dyDescent="0.35">
      <c r="A6" s="571" t="s">
        <v>17</v>
      </c>
      <c r="B6" s="572"/>
      <c r="C6" s="573"/>
      <c r="D6" s="379"/>
      <c r="E6" s="363"/>
      <c r="F6" s="375"/>
      <c r="G6" s="375"/>
      <c r="H6" s="375"/>
      <c r="I6" s="375"/>
      <c r="J6" s="378"/>
      <c r="K6" s="371" t="s">
        <v>18</v>
      </c>
      <c r="L6" s="226"/>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363"/>
      <c r="CN6" s="363"/>
      <c r="CO6" s="363"/>
    </row>
    <row r="7" spans="1:93" s="367" customFormat="1" ht="19.5" customHeight="1" x14ac:dyDescent="0.35">
      <c r="A7" s="574"/>
      <c r="B7" s="575"/>
      <c r="C7" s="576"/>
      <c r="D7" s="379"/>
      <c r="E7" s="363"/>
      <c r="F7" s="375"/>
      <c r="G7" s="375"/>
      <c r="H7" s="375"/>
      <c r="I7" s="375"/>
      <c r="J7" s="378"/>
      <c r="K7" s="371" t="s">
        <v>19</v>
      </c>
      <c r="L7" s="226"/>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363"/>
      <c r="CO7" s="363"/>
    </row>
    <row r="8" spans="1:93" s="367" customFormat="1" ht="19.5" customHeight="1" x14ac:dyDescent="0.35">
      <c r="A8" s="574"/>
      <c r="B8" s="575"/>
      <c r="C8" s="576"/>
      <c r="D8" s="379"/>
      <c r="E8" s="363"/>
      <c r="F8" s="375"/>
      <c r="G8" s="375"/>
      <c r="H8" s="375"/>
      <c r="I8" s="375"/>
      <c r="J8" s="378"/>
      <c r="K8" s="371" t="s">
        <v>20</v>
      </c>
      <c r="L8" s="226"/>
      <c r="M8" s="363"/>
      <c r="N8" s="363"/>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363"/>
      <c r="CN8" s="363"/>
      <c r="CO8" s="363"/>
    </row>
    <row r="9" spans="1:93" s="367" customFormat="1" ht="19.5" customHeight="1" x14ac:dyDescent="0.35">
      <c r="A9" s="574"/>
      <c r="B9" s="575"/>
      <c r="C9" s="576"/>
      <c r="D9" s="379"/>
      <c r="E9" s="363"/>
      <c r="F9" s="375"/>
      <c r="G9" s="375"/>
      <c r="H9" s="375"/>
      <c r="I9" s="375"/>
      <c r="J9" s="378"/>
      <c r="K9" s="371" t="s">
        <v>21</v>
      </c>
      <c r="L9" s="226"/>
      <c r="M9" s="363"/>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363"/>
      <c r="CI9" s="363"/>
      <c r="CJ9" s="363"/>
      <c r="CK9" s="363"/>
      <c r="CL9" s="363"/>
      <c r="CM9" s="363"/>
      <c r="CN9" s="363"/>
      <c r="CO9" s="363"/>
    </row>
    <row r="10" spans="1:93" s="367" customFormat="1" ht="19.5" customHeight="1" x14ac:dyDescent="0.35">
      <c r="A10" s="574"/>
      <c r="B10" s="575"/>
      <c r="C10" s="576"/>
      <c r="D10" s="379"/>
      <c r="E10" s="363"/>
      <c r="F10" s="375"/>
      <c r="G10" s="375"/>
      <c r="H10" s="375"/>
      <c r="I10" s="375"/>
      <c r="J10" s="378"/>
      <c r="K10" s="371" t="s">
        <v>22</v>
      </c>
      <c r="L10" s="226"/>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363"/>
      <c r="CO10" s="363"/>
    </row>
    <row r="11" spans="1:93" s="367" customFormat="1" ht="19.5" customHeight="1" x14ac:dyDescent="0.35">
      <c r="A11" s="574"/>
      <c r="B11" s="575"/>
      <c r="C11" s="576"/>
      <c r="D11" s="379"/>
      <c r="E11" s="363"/>
      <c r="F11" s="375"/>
      <c r="G11" s="375"/>
      <c r="H11" s="375"/>
      <c r="I11" s="375"/>
      <c r="J11" s="378"/>
      <c r="K11" s="371" t="s">
        <v>23</v>
      </c>
      <c r="L11" s="226"/>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c r="AR11" s="363"/>
      <c r="AS11" s="363"/>
      <c r="AT11" s="363"/>
      <c r="AU11" s="363"/>
      <c r="AV11" s="363"/>
      <c r="AW11" s="363"/>
      <c r="AX11" s="363"/>
      <c r="AY11" s="363"/>
      <c r="AZ11" s="363"/>
      <c r="BA11" s="363"/>
      <c r="BB11" s="363"/>
      <c r="BC11" s="363"/>
      <c r="BD11" s="363"/>
      <c r="BE11" s="363"/>
      <c r="BF11" s="363"/>
      <c r="BG11" s="363"/>
      <c r="BH11" s="363"/>
      <c r="BI11" s="363"/>
      <c r="BJ11" s="363"/>
      <c r="BK11" s="363"/>
      <c r="BL11" s="363"/>
      <c r="BM11" s="363"/>
      <c r="BN11" s="363"/>
      <c r="BO11" s="363"/>
      <c r="BP11" s="363"/>
      <c r="BQ11" s="363"/>
      <c r="BR11" s="363"/>
      <c r="BS11" s="363"/>
      <c r="BT11" s="363"/>
      <c r="BU11" s="363"/>
      <c r="BV11" s="363"/>
      <c r="BW11" s="363"/>
      <c r="BX11" s="363"/>
      <c r="BY11" s="363"/>
      <c r="BZ11" s="363"/>
      <c r="CA11" s="363"/>
      <c r="CB11" s="363"/>
      <c r="CC11" s="363"/>
      <c r="CD11" s="363"/>
      <c r="CE11" s="363"/>
      <c r="CF11" s="363"/>
      <c r="CG11" s="363"/>
      <c r="CH11" s="363"/>
      <c r="CI11" s="363"/>
      <c r="CJ11" s="363"/>
      <c r="CK11" s="363"/>
      <c r="CL11" s="363"/>
      <c r="CM11" s="363"/>
      <c r="CN11" s="363"/>
      <c r="CO11" s="363"/>
    </row>
    <row r="12" spans="1:93" s="367" customFormat="1" ht="19.5" customHeight="1" x14ac:dyDescent="0.35">
      <c r="A12" s="574"/>
      <c r="B12" s="575"/>
      <c r="C12" s="576"/>
      <c r="D12" s="379"/>
      <c r="E12" s="363"/>
      <c r="F12" s="375"/>
      <c r="G12" s="375"/>
      <c r="H12" s="375"/>
      <c r="I12" s="375"/>
      <c r="J12" s="378"/>
      <c r="K12" s="371" t="s">
        <v>24</v>
      </c>
      <c r="L12" s="226"/>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363"/>
      <c r="AS12" s="363"/>
      <c r="AT12" s="363"/>
      <c r="AU12" s="363"/>
      <c r="AV12" s="363"/>
      <c r="AW12" s="363"/>
      <c r="AX12" s="363"/>
      <c r="AY12" s="363"/>
      <c r="AZ12" s="363"/>
      <c r="BA12" s="363"/>
      <c r="BB12" s="363"/>
      <c r="BC12" s="363"/>
      <c r="BD12" s="363"/>
      <c r="BE12" s="363"/>
      <c r="BF12" s="363"/>
      <c r="BG12" s="363"/>
      <c r="BH12" s="363"/>
      <c r="BI12" s="363"/>
      <c r="BJ12" s="363"/>
      <c r="BK12" s="363"/>
      <c r="BL12" s="363"/>
      <c r="BM12" s="363"/>
      <c r="BN12" s="363"/>
      <c r="BO12" s="363"/>
      <c r="BP12" s="363"/>
      <c r="BQ12" s="363"/>
      <c r="BR12" s="363"/>
      <c r="BS12" s="363"/>
      <c r="BT12" s="363"/>
      <c r="BU12" s="363"/>
      <c r="BV12" s="363"/>
      <c r="BW12" s="363"/>
      <c r="BX12" s="363"/>
      <c r="BY12" s="363"/>
      <c r="BZ12" s="363"/>
      <c r="CA12" s="363"/>
      <c r="CB12" s="363"/>
      <c r="CC12" s="363"/>
      <c r="CD12" s="363"/>
      <c r="CE12" s="363"/>
      <c r="CF12" s="363"/>
      <c r="CG12" s="363"/>
      <c r="CH12" s="363"/>
      <c r="CI12" s="363"/>
      <c r="CJ12" s="363"/>
      <c r="CK12" s="363"/>
      <c r="CL12" s="363"/>
      <c r="CM12" s="363"/>
      <c r="CN12" s="363"/>
      <c r="CO12" s="363"/>
    </row>
    <row r="13" spans="1:93" s="367" customFormat="1" ht="19.5" customHeight="1" x14ac:dyDescent="0.35">
      <c r="A13" s="574"/>
      <c r="B13" s="575"/>
      <c r="C13" s="576"/>
      <c r="D13" s="379"/>
      <c r="E13" s="363"/>
      <c r="F13" s="375"/>
      <c r="G13" s="375"/>
      <c r="H13" s="375"/>
      <c r="I13" s="375"/>
      <c r="J13" s="378"/>
      <c r="K13" s="371" t="s">
        <v>25</v>
      </c>
      <c r="L13" s="227"/>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3"/>
      <c r="BE13" s="363"/>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c r="CD13" s="363"/>
      <c r="CE13" s="363"/>
      <c r="CF13" s="363"/>
      <c r="CG13" s="363"/>
      <c r="CH13" s="363"/>
      <c r="CI13" s="363"/>
      <c r="CJ13" s="363"/>
      <c r="CK13" s="363"/>
      <c r="CL13" s="363"/>
      <c r="CM13" s="363"/>
      <c r="CN13" s="363"/>
      <c r="CO13" s="363"/>
    </row>
    <row r="14" spans="1:93" s="367" customFormat="1" ht="19.5" customHeight="1" x14ac:dyDescent="0.35">
      <c r="A14" s="574"/>
      <c r="B14" s="575"/>
      <c r="C14" s="576"/>
      <c r="D14" s="379"/>
      <c r="E14" s="363"/>
      <c r="F14" s="375"/>
      <c r="G14" s="375"/>
      <c r="H14" s="375"/>
      <c r="I14" s="375"/>
      <c r="J14" s="378"/>
      <c r="K14" s="371" t="s">
        <v>26</v>
      </c>
      <c r="L14" s="226"/>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c r="BS14" s="363"/>
      <c r="BT14" s="363"/>
      <c r="BU14" s="363"/>
      <c r="BV14" s="363"/>
      <c r="BW14" s="363"/>
      <c r="BX14" s="363"/>
      <c r="BY14" s="363"/>
      <c r="BZ14" s="363"/>
      <c r="CA14" s="363"/>
      <c r="CB14" s="363"/>
      <c r="CC14" s="363"/>
      <c r="CD14" s="363"/>
      <c r="CE14" s="363"/>
      <c r="CF14" s="363"/>
      <c r="CG14" s="363"/>
      <c r="CH14" s="363"/>
      <c r="CI14" s="363"/>
      <c r="CJ14" s="363"/>
      <c r="CK14" s="363"/>
      <c r="CL14" s="363"/>
      <c r="CM14" s="363"/>
      <c r="CN14" s="363"/>
      <c r="CO14" s="363"/>
    </row>
    <row r="15" spans="1:93" s="367" customFormat="1" ht="19.5" customHeight="1" x14ac:dyDescent="0.35">
      <c r="A15" s="574"/>
      <c r="B15" s="575"/>
      <c r="C15" s="576"/>
      <c r="D15" s="379"/>
      <c r="E15" s="363"/>
      <c r="F15" s="375"/>
      <c r="G15" s="375"/>
      <c r="H15" s="375"/>
      <c r="I15" s="375"/>
      <c r="J15" s="378"/>
      <c r="K15" s="371" t="s">
        <v>27</v>
      </c>
      <c r="L15" s="226"/>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3"/>
      <c r="BZ15" s="363"/>
      <c r="CA15" s="363"/>
      <c r="CB15" s="363"/>
      <c r="CC15" s="363"/>
      <c r="CD15" s="363"/>
      <c r="CE15" s="363"/>
      <c r="CF15" s="363"/>
      <c r="CG15" s="363"/>
      <c r="CH15" s="363"/>
      <c r="CI15" s="363"/>
      <c r="CJ15" s="363"/>
      <c r="CK15" s="363"/>
      <c r="CL15" s="363"/>
      <c r="CM15" s="363"/>
      <c r="CN15" s="363"/>
      <c r="CO15" s="363"/>
    </row>
    <row r="16" spans="1:93" ht="19.5" customHeight="1" x14ac:dyDescent="0.35">
      <c r="A16" s="574"/>
      <c r="B16" s="575"/>
      <c r="C16" s="576"/>
      <c r="D16" s="379"/>
      <c r="E16" s="363"/>
      <c r="F16" s="380"/>
      <c r="G16" s="380"/>
      <c r="H16" s="380"/>
      <c r="I16" s="380"/>
      <c r="J16" s="381"/>
      <c r="K16" s="371" t="s">
        <v>28</v>
      </c>
      <c r="L16" s="226"/>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3"/>
      <c r="BE16" s="363"/>
      <c r="BF16" s="363"/>
      <c r="BG16" s="363"/>
      <c r="BH16" s="363"/>
      <c r="BI16" s="363"/>
      <c r="BJ16" s="363"/>
      <c r="BK16" s="363"/>
      <c r="BL16" s="363"/>
      <c r="BM16" s="363"/>
      <c r="BN16" s="363"/>
      <c r="BO16" s="363"/>
      <c r="BP16" s="363"/>
      <c r="BQ16" s="363"/>
      <c r="BR16" s="363"/>
      <c r="BS16" s="363"/>
      <c r="BT16" s="363"/>
      <c r="BU16" s="363"/>
      <c r="BV16" s="363"/>
      <c r="BW16" s="363"/>
      <c r="BX16" s="363"/>
      <c r="BY16" s="363"/>
      <c r="BZ16" s="363"/>
      <c r="CA16" s="363"/>
      <c r="CB16" s="363"/>
      <c r="CC16" s="363"/>
      <c r="CD16" s="363"/>
      <c r="CE16" s="363"/>
      <c r="CF16" s="363"/>
      <c r="CG16" s="363"/>
      <c r="CH16" s="363"/>
      <c r="CI16" s="363"/>
      <c r="CJ16" s="363"/>
      <c r="CK16" s="363"/>
      <c r="CL16" s="363"/>
      <c r="CM16" s="363"/>
      <c r="CN16" s="363"/>
      <c r="CO16" s="363"/>
    </row>
    <row r="17" spans="1:93" ht="33" customHeight="1" thickBot="1" x14ac:dyDescent="0.3">
      <c r="A17" s="577"/>
      <c r="B17" s="578"/>
      <c r="C17" s="579"/>
      <c r="D17" s="383" t="s">
        <v>442</v>
      </c>
      <c r="E17" s="384" t="str" cm="1">
        <f t="array" ref="E17">IF((OR(E39="Unsatisfactory",E24:E39=3,E18="FAIL: DISCIPLINARY ACTION",E18="FAIL", E24:E39=3,E18="")),"CORRECT AND RESUBMIT","OK TO SUBMIT")</f>
        <v>OK TO SUBMIT</v>
      </c>
      <c r="F17" s="380"/>
      <c r="G17" s="380"/>
      <c r="H17" s="380"/>
      <c r="I17" s="380"/>
      <c r="J17" s="380"/>
      <c r="K17" s="385"/>
      <c r="L17" s="386"/>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c r="CD17" s="363"/>
      <c r="CE17" s="363"/>
      <c r="CF17" s="363"/>
      <c r="CG17" s="363"/>
      <c r="CH17" s="363"/>
      <c r="CI17" s="363"/>
      <c r="CJ17" s="363"/>
      <c r="CK17" s="363"/>
      <c r="CL17" s="363"/>
      <c r="CM17" s="363"/>
      <c r="CN17" s="363"/>
      <c r="CO17" s="363"/>
    </row>
    <row r="18" spans="1:93" s="396" customFormat="1" ht="54" customHeight="1" thickBot="1" x14ac:dyDescent="0.3">
      <c r="A18" s="387"/>
      <c r="B18" s="387"/>
      <c r="C18" s="387"/>
      <c r="D18" s="383" t="s">
        <v>443</v>
      </c>
      <c r="E18" s="343" t="str">
        <f>IF(E39="Unsatisfactory","FAIL: DISCIPLINARY ACTION",IF(OR(K22&gt;K20),"FAIL","PASS"))</f>
        <v>PASS</v>
      </c>
      <c r="F18" s="388"/>
      <c r="G18" s="389"/>
      <c r="H18" s="390"/>
      <c r="I18" s="391"/>
      <c r="J18" s="392"/>
      <c r="K18" s="393">
        <f>K20</f>
        <v>36.5</v>
      </c>
      <c r="L18" s="394" t="s">
        <v>29</v>
      </c>
      <c r="M18" s="395"/>
      <c r="N18" s="395"/>
      <c r="O18" s="395"/>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5"/>
      <c r="AR18" s="395"/>
      <c r="AS18" s="395"/>
      <c r="AT18" s="395"/>
      <c r="AU18" s="395"/>
      <c r="AV18" s="395"/>
      <c r="AW18" s="395"/>
      <c r="AX18" s="395"/>
      <c r="AY18" s="395"/>
      <c r="AZ18" s="395"/>
      <c r="BA18" s="395"/>
      <c r="BB18" s="395"/>
      <c r="BC18" s="395"/>
      <c r="BD18" s="395"/>
      <c r="BE18" s="395"/>
      <c r="BF18" s="395"/>
      <c r="BG18" s="395"/>
      <c r="BH18" s="395"/>
      <c r="BI18" s="395"/>
      <c r="BJ18" s="395"/>
      <c r="BK18" s="395"/>
      <c r="BL18" s="395"/>
      <c r="BM18" s="395"/>
      <c r="BN18" s="395"/>
      <c r="BO18" s="395"/>
      <c r="BP18" s="395"/>
      <c r="BQ18" s="395"/>
      <c r="BR18" s="395"/>
      <c r="BS18" s="395"/>
      <c r="BT18" s="395"/>
      <c r="BU18" s="395"/>
      <c r="BV18" s="395"/>
      <c r="BW18" s="395"/>
      <c r="BX18" s="395"/>
      <c r="BY18" s="395"/>
      <c r="BZ18" s="395"/>
      <c r="CA18" s="395"/>
      <c r="CB18" s="395"/>
      <c r="CC18" s="395"/>
      <c r="CD18" s="395"/>
      <c r="CE18" s="395"/>
      <c r="CF18" s="395"/>
      <c r="CG18" s="395"/>
      <c r="CH18" s="395"/>
      <c r="CI18" s="395"/>
      <c r="CJ18" s="395"/>
      <c r="CK18" s="395"/>
      <c r="CL18" s="395"/>
      <c r="CM18" s="395"/>
      <c r="CN18" s="395"/>
      <c r="CO18" s="395"/>
    </row>
    <row r="19" spans="1:93" s="367" customFormat="1" ht="19.5" hidden="1" customHeight="1" outlineLevel="1" x14ac:dyDescent="0.35">
      <c r="A19" s="395"/>
      <c r="B19" s="395"/>
      <c r="C19" s="395"/>
      <c r="D19" s="395"/>
      <c r="E19" s="397" t="s">
        <v>30</v>
      </c>
      <c r="F19" s="398"/>
      <c r="G19" s="399"/>
      <c r="H19" s="400"/>
      <c r="I19" s="375"/>
      <c r="J19" s="376"/>
      <c r="K19" s="401">
        <v>0.25</v>
      </c>
      <c r="L19" s="402"/>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c r="BN19" s="395"/>
      <c r="BO19" s="395"/>
      <c r="BP19" s="395"/>
      <c r="BQ19" s="395"/>
      <c r="BR19" s="395"/>
      <c r="BS19" s="395"/>
      <c r="BT19" s="395"/>
      <c r="BU19" s="395"/>
      <c r="BV19" s="395"/>
      <c r="BW19" s="395"/>
      <c r="BX19" s="395"/>
      <c r="BY19" s="395"/>
      <c r="BZ19" s="395"/>
      <c r="CA19" s="395"/>
      <c r="CB19" s="395"/>
      <c r="CC19" s="395"/>
      <c r="CD19" s="395"/>
      <c r="CE19" s="395"/>
      <c r="CF19" s="395"/>
      <c r="CG19" s="395"/>
      <c r="CH19" s="395"/>
      <c r="CI19" s="395"/>
      <c r="CJ19" s="395"/>
      <c r="CK19" s="395"/>
      <c r="CL19" s="395"/>
      <c r="CM19" s="395"/>
      <c r="CN19" s="395"/>
      <c r="CO19" s="395"/>
    </row>
    <row r="20" spans="1:93" s="367" customFormat="1" ht="25.5" hidden="1" customHeight="1" outlineLevel="1" x14ac:dyDescent="0.35">
      <c r="A20" s="395"/>
      <c r="B20" s="395"/>
      <c r="C20" s="395"/>
      <c r="D20" s="395"/>
      <c r="E20" s="397" t="s">
        <v>31</v>
      </c>
      <c r="F20" s="398"/>
      <c r="G20" s="403"/>
      <c r="H20" s="403"/>
      <c r="I20" s="375"/>
      <c r="J20" s="376"/>
      <c r="K20" s="404">
        <f>K19*K21</f>
        <v>36.5</v>
      </c>
      <c r="L20" s="402"/>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c r="BJ20" s="395"/>
      <c r="BK20" s="395"/>
      <c r="BL20" s="395"/>
      <c r="BM20" s="395"/>
      <c r="BN20" s="395"/>
      <c r="BO20" s="395"/>
      <c r="BP20" s="395"/>
      <c r="BQ20" s="395"/>
      <c r="BR20" s="395"/>
      <c r="BS20" s="395"/>
      <c r="BT20" s="395"/>
      <c r="BU20" s="395"/>
      <c r="BV20" s="395"/>
      <c r="BW20" s="395"/>
      <c r="BX20" s="395"/>
      <c r="BY20" s="395"/>
      <c r="BZ20" s="395"/>
      <c r="CA20" s="395"/>
      <c r="CB20" s="395"/>
      <c r="CC20" s="395"/>
      <c r="CD20" s="395"/>
      <c r="CE20" s="395"/>
      <c r="CF20" s="395"/>
      <c r="CG20" s="395"/>
      <c r="CH20" s="395"/>
      <c r="CI20" s="395"/>
      <c r="CJ20" s="395"/>
      <c r="CK20" s="395"/>
      <c r="CL20" s="395"/>
      <c r="CM20" s="395"/>
      <c r="CN20" s="395"/>
      <c r="CO20" s="395"/>
    </row>
    <row r="21" spans="1:93" s="396" customFormat="1" ht="39" customHeight="1" collapsed="1" thickBot="1" x14ac:dyDescent="0.3">
      <c r="A21" s="395"/>
      <c r="B21" s="395"/>
      <c r="C21" s="395"/>
      <c r="D21" s="395"/>
      <c r="E21" s="405" t="s">
        <v>32</v>
      </c>
      <c r="F21" s="406"/>
      <c r="G21" s="407"/>
      <c r="H21" s="407"/>
      <c r="I21" s="408"/>
      <c r="J21" s="409"/>
      <c r="K21" s="405">
        <f>SUM(J24:J37)</f>
        <v>146</v>
      </c>
      <c r="L21" s="410"/>
      <c r="M21" s="395"/>
      <c r="N21" s="395"/>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5"/>
      <c r="BG21" s="395"/>
      <c r="BH21" s="395"/>
      <c r="BI21" s="395"/>
      <c r="BJ21" s="395"/>
      <c r="BK21" s="395"/>
      <c r="BL21" s="395"/>
      <c r="BM21" s="395"/>
      <c r="BN21" s="395"/>
      <c r="BO21" s="395"/>
      <c r="BP21" s="395"/>
      <c r="BQ21" s="395"/>
      <c r="BR21" s="395"/>
      <c r="BS21" s="395"/>
      <c r="BT21" s="395"/>
      <c r="BU21" s="395"/>
      <c r="BV21" s="395"/>
      <c r="BW21" s="395"/>
      <c r="BX21" s="395"/>
      <c r="BY21" s="395"/>
      <c r="BZ21" s="395"/>
      <c r="CA21" s="395"/>
      <c r="CB21" s="395"/>
      <c r="CC21" s="395"/>
      <c r="CD21" s="395"/>
      <c r="CE21" s="395"/>
      <c r="CF21" s="395"/>
      <c r="CG21" s="395"/>
      <c r="CH21" s="395"/>
      <c r="CI21" s="395"/>
      <c r="CJ21" s="395"/>
      <c r="CK21" s="395"/>
      <c r="CL21" s="395"/>
      <c r="CM21" s="395"/>
      <c r="CN21" s="395"/>
      <c r="CO21" s="395"/>
    </row>
    <row r="22" spans="1:93" s="414" customFormat="1" ht="109" thickBot="1" x14ac:dyDescent="0.3">
      <c r="A22" s="411" t="s">
        <v>400</v>
      </c>
      <c r="B22" s="412" t="s">
        <v>448</v>
      </c>
      <c r="C22" s="412" t="s">
        <v>33</v>
      </c>
      <c r="D22" s="412"/>
      <c r="E22" s="412" t="s">
        <v>35</v>
      </c>
      <c r="F22" s="412" t="s">
        <v>36</v>
      </c>
      <c r="G22" s="412" t="s">
        <v>37</v>
      </c>
      <c r="H22" s="412" t="s">
        <v>38</v>
      </c>
      <c r="I22" s="339" t="s">
        <v>39</v>
      </c>
      <c r="J22" s="339" t="s">
        <v>40</v>
      </c>
      <c r="K22" s="413">
        <f>SUM(K24:K39)</f>
        <v>0</v>
      </c>
      <c r="L22" s="341" t="s">
        <v>41</v>
      </c>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c r="BJ22" s="395"/>
      <c r="BK22" s="395"/>
      <c r="BL22" s="395"/>
      <c r="BM22" s="395"/>
      <c r="BN22" s="395"/>
      <c r="BO22" s="395"/>
      <c r="BP22" s="395"/>
      <c r="BQ22" s="395"/>
      <c r="BR22" s="395"/>
      <c r="BS22" s="395"/>
      <c r="BT22" s="395"/>
      <c r="BU22" s="395"/>
      <c r="BV22" s="395"/>
      <c r="BW22" s="395"/>
      <c r="BX22" s="395"/>
      <c r="BY22" s="395"/>
      <c r="BZ22" s="395"/>
      <c r="CA22" s="395"/>
      <c r="CB22" s="395"/>
      <c r="CC22" s="395"/>
      <c r="CD22" s="395"/>
      <c r="CE22" s="395"/>
      <c r="CF22" s="395"/>
      <c r="CG22" s="395"/>
      <c r="CH22" s="395"/>
      <c r="CI22" s="395"/>
      <c r="CJ22" s="395"/>
      <c r="CK22" s="395"/>
      <c r="CL22" s="395"/>
      <c r="CM22" s="395"/>
      <c r="CN22" s="395"/>
      <c r="CO22" s="395"/>
    </row>
    <row r="23" spans="1:93" s="422" customFormat="1" ht="156" hidden="1" customHeight="1" outlineLevel="1" x14ac:dyDescent="0.25">
      <c r="A23" s="415"/>
      <c r="B23" s="416"/>
      <c r="C23" s="417"/>
      <c r="D23" s="418"/>
      <c r="E23" s="419"/>
      <c r="F23" s="420" t="s">
        <v>405</v>
      </c>
      <c r="G23" s="420" t="s">
        <v>406</v>
      </c>
      <c r="H23" s="419" t="s">
        <v>407</v>
      </c>
      <c r="I23" s="419"/>
      <c r="J23" s="419"/>
      <c r="K23" s="419" t="s">
        <v>42</v>
      </c>
      <c r="L23" s="421"/>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c r="BN23" s="395"/>
      <c r="BO23" s="395"/>
      <c r="BP23" s="395"/>
      <c r="BQ23" s="395"/>
      <c r="BR23" s="395"/>
      <c r="BS23" s="395"/>
      <c r="BT23" s="395"/>
      <c r="BU23" s="395"/>
      <c r="BV23" s="395"/>
      <c r="BW23" s="395"/>
      <c r="BX23" s="395"/>
      <c r="BY23" s="395"/>
      <c r="BZ23" s="395"/>
      <c r="CA23" s="395"/>
      <c r="CB23" s="395"/>
      <c r="CC23" s="395"/>
      <c r="CD23" s="395"/>
      <c r="CE23" s="395"/>
      <c r="CF23" s="395"/>
      <c r="CG23" s="395"/>
      <c r="CH23" s="395"/>
      <c r="CI23" s="395"/>
      <c r="CJ23" s="395"/>
      <c r="CK23" s="395"/>
      <c r="CL23" s="395"/>
      <c r="CM23" s="395"/>
      <c r="CN23" s="395"/>
      <c r="CO23" s="395"/>
    </row>
    <row r="24" spans="1:93" s="367" customFormat="1" ht="21" customHeight="1" collapsed="1" x14ac:dyDescent="0.35">
      <c r="A24" s="423">
        <v>1</v>
      </c>
      <c r="B24" s="424" t="s">
        <v>459</v>
      </c>
      <c r="C24" s="425" t="s">
        <v>475</v>
      </c>
      <c r="D24" s="426"/>
      <c r="E24" s="349"/>
      <c r="F24" s="178">
        <v>4</v>
      </c>
      <c r="G24" s="178">
        <v>4</v>
      </c>
      <c r="H24" s="427">
        <f>IF(E24="n/a",0,(2*G24+F24))</f>
        <v>12</v>
      </c>
      <c r="I24" s="258">
        <v>1</v>
      </c>
      <c r="J24" s="427">
        <f>H24*I24</f>
        <v>12</v>
      </c>
      <c r="K24" s="427" t="str">
        <f>IF(E24="","",IF(E24="N/A","",IF(E24="Satisfactory","",IF(E24="Unsatisfactory",H24*I24,""))))</f>
        <v/>
      </c>
      <c r="L24" s="251"/>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395"/>
      <c r="BN24" s="395"/>
      <c r="BO24" s="395"/>
      <c r="BP24" s="395"/>
      <c r="BQ24" s="395"/>
      <c r="BR24" s="395"/>
      <c r="BS24" s="395"/>
      <c r="BT24" s="395"/>
      <c r="BU24" s="395"/>
      <c r="BV24" s="395"/>
      <c r="BW24" s="395"/>
      <c r="BX24" s="395"/>
      <c r="BY24" s="395"/>
      <c r="BZ24" s="395"/>
      <c r="CA24" s="395"/>
      <c r="CB24" s="395"/>
      <c r="CC24" s="395"/>
      <c r="CD24" s="395"/>
      <c r="CE24" s="395"/>
      <c r="CF24" s="395"/>
      <c r="CG24" s="395"/>
      <c r="CH24" s="395"/>
      <c r="CI24" s="395"/>
      <c r="CJ24" s="395"/>
      <c r="CK24" s="395"/>
      <c r="CL24" s="395"/>
      <c r="CM24" s="395"/>
      <c r="CN24" s="395"/>
      <c r="CO24" s="395"/>
    </row>
    <row r="25" spans="1:93" s="367" customFormat="1" ht="21" customHeight="1" x14ac:dyDescent="0.35">
      <c r="A25" s="423">
        <v>2</v>
      </c>
      <c r="B25" s="424" t="s">
        <v>460</v>
      </c>
      <c r="C25" s="425" t="s">
        <v>476</v>
      </c>
      <c r="D25" s="428"/>
      <c r="E25" s="349"/>
      <c r="F25" s="178">
        <v>4</v>
      </c>
      <c r="G25" s="178">
        <v>3</v>
      </c>
      <c r="H25" s="427">
        <f t="shared" ref="H25:H37" si="0">IF(E25="n/a",0,(2*G25+F25))</f>
        <v>10</v>
      </c>
      <c r="I25" s="258">
        <v>1</v>
      </c>
      <c r="J25" s="427">
        <f t="shared" ref="J25:J37" si="1">H25*I25</f>
        <v>10</v>
      </c>
      <c r="K25" s="427" t="str">
        <f t="shared" ref="K25:K37" si="2">IF(E25="","",IF(E25="N/A","",IF(E25="Satisfactory","",IF(E25="Unsatisfactory",H25*I25,""))))</f>
        <v/>
      </c>
      <c r="L25" s="251"/>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c r="BP25" s="395"/>
      <c r="BQ25" s="395"/>
      <c r="BR25" s="395"/>
      <c r="BS25" s="395"/>
      <c r="BT25" s="395"/>
      <c r="BU25" s="395"/>
      <c r="BV25" s="395"/>
      <c r="BW25" s="395"/>
      <c r="BX25" s="395"/>
      <c r="BY25" s="395"/>
      <c r="BZ25" s="395"/>
      <c r="CA25" s="395"/>
      <c r="CB25" s="395"/>
      <c r="CC25" s="395"/>
      <c r="CD25" s="395"/>
      <c r="CE25" s="395"/>
      <c r="CF25" s="395"/>
      <c r="CG25" s="395"/>
      <c r="CH25" s="395"/>
      <c r="CI25" s="395"/>
      <c r="CJ25" s="395"/>
      <c r="CK25" s="395"/>
      <c r="CL25" s="395"/>
      <c r="CM25" s="395"/>
      <c r="CN25" s="395"/>
      <c r="CO25" s="395"/>
    </row>
    <row r="26" spans="1:93" s="367" customFormat="1" ht="21" customHeight="1" x14ac:dyDescent="0.35">
      <c r="A26" s="423">
        <v>3</v>
      </c>
      <c r="B26" s="424" t="s">
        <v>461</v>
      </c>
      <c r="C26" s="425" t="s">
        <v>477</v>
      </c>
      <c r="D26" s="426"/>
      <c r="E26" s="349"/>
      <c r="F26" s="178">
        <v>4</v>
      </c>
      <c r="G26" s="178">
        <v>3</v>
      </c>
      <c r="H26" s="427">
        <f t="shared" si="0"/>
        <v>10</v>
      </c>
      <c r="I26" s="272">
        <v>1</v>
      </c>
      <c r="J26" s="427">
        <f t="shared" si="1"/>
        <v>10</v>
      </c>
      <c r="K26" s="427" t="str">
        <f t="shared" si="2"/>
        <v/>
      </c>
      <c r="L26" s="251"/>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395"/>
      <c r="BM26" s="395"/>
      <c r="BN26" s="395"/>
      <c r="BO26" s="395"/>
      <c r="BP26" s="395"/>
      <c r="BQ26" s="395"/>
      <c r="BR26" s="395"/>
      <c r="BS26" s="395"/>
      <c r="BT26" s="395"/>
      <c r="BU26" s="395"/>
      <c r="BV26" s="395"/>
      <c r="BW26" s="395"/>
      <c r="BX26" s="395"/>
      <c r="BY26" s="395"/>
      <c r="BZ26" s="395"/>
      <c r="CA26" s="395"/>
      <c r="CB26" s="395"/>
      <c r="CC26" s="395"/>
      <c r="CD26" s="395"/>
      <c r="CE26" s="395"/>
      <c r="CF26" s="395"/>
      <c r="CG26" s="395"/>
      <c r="CH26" s="395"/>
      <c r="CI26" s="395"/>
      <c r="CJ26" s="395"/>
      <c r="CK26" s="395"/>
      <c r="CL26" s="395"/>
      <c r="CM26" s="395"/>
      <c r="CN26" s="395"/>
      <c r="CO26" s="395"/>
    </row>
    <row r="27" spans="1:93" s="367" customFormat="1" ht="36" customHeight="1" x14ac:dyDescent="0.35">
      <c r="A27" s="423">
        <v>4</v>
      </c>
      <c r="B27" s="424" t="s">
        <v>462</v>
      </c>
      <c r="C27" s="425" t="s">
        <v>478</v>
      </c>
      <c r="D27" s="426"/>
      <c r="E27" s="349"/>
      <c r="F27" s="178">
        <v>4</v>
      </c>
      <c r="G27" s="178">
        <v>3</v>
      </c>
      <c r="H27" s="427">
        <f t="shared" si="0"/>
        <v>10</v>
      </c>
      <c r="I27" s="272">
        <v>1</v>
      </c>
      <c r="J27" s="427">
        <f t="shared" si="1"/>
        <v>10</v>
      </c>
      <c r="K27" s="427" t="str">
        <f t="shared" si="2"/>
        <v/>
      </c>
      <c r="L27" s="251"/>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395"/>
      <c r="BM27" s="395"/>
      <c r="BN27" s="395"/>
      <c r="BO27" s="395"/>
      <c r="BP27" s="395"/>
      <c r="BQ27" s="395"/>
      <c r="BR27" s="395"/>
      <c r="BS27" s="395"/>
      <c r="BT27" s="395"/>
      <c r="BU27" s="395"/>
      <c r="BV27" s="395"/>
      <c r="BW27" s="395"/>
      <c r="BX27" s="395"/>
      <c r="BY27" s="395"/>
      <c r="BZ27" s="395"/>
      <c r="CA27" s="395"/>
      <c r="CB27" s="395"/>
      <c r="CC27" s="395"/>
      <c r="CD27" s="395"/>
      <c r="CE27" s="395"/>
      <c r="CF27" s="395"/>
      <c r="CG27" s="395"/>
      <c r="CH27" s="395"/>
      <c r="CI27" s="395"/>
      <c r="CJ27" s="395"/>
      <c r="CK27" s="395"/>
      <c r="CL27" s="395"/>
      <c r="CM27" s="395"/>
      <c r="CN27" s="395"/>
      <c r="CO27" s="395"/>
    </row>
    <row r="28" spans="1:93" s="367" customFormat="1" ht="36" customHeight="1" x14ac:dyDescent="0.35">
      <c r="A28" s="423">
        <v>5</v>
      </c>
      <c r="B28" s="424" t="s">
        <v>463</v>
      </c>
      <c r="C28" s="425" t="s">
        <v>479</v>
      </c>
      <c r="D28" s="426"/>
      <c r="E28" s="349"/>
      <c r="F28" s="178">
        <v>4</v>
      </c>
      <c r="G28" s="178">
        <v>3</v>
      </c>
      <c r="H28" s="427">
        <f t="shared" si="0"/>
        <v>10</v>
      </c>
      <c r="I28" s="272">
        <v>1</v>
      </c>
      <c r="J28" s="427">
        <f t="shared" si="1"/>
        <v>10</v>
      </c>
      <c r="K28" s="427" t="str">
        <f t="shared" si="2"/>
        <v/>
      </c>
      <c r="L28" s="251"/>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c r="BB28" s="395"/>
      <c r="BC28" s="395"/>
      <c r="BD28" s="395"/>
      <c r="BE28" s="395"/>
      <c r="BF28" s="395"/>
      <c r="BG28" s="395"/>
      <c r="BH28" s="395"/>
      <c r="BI28" s="395"/>
      <c r="BJ28" s="395"/>
      <c r="BK28" s="395"/>
      <c r="BL28" s="395"/>
      <c r="BM28" s="395"/>
      <c r="BN28" s="395"/>
      <c r="BO28" s="395"/>
      <c r="BP28" s="395"/>
      <c r="BQ28" s="395"/>
      <c r="BR28" s="395"/>
      <c r="BS28" s="395"/>
      <c r="BT28" s="395"/>
      <c r="BU28" s="395"/>
      <c r="BV28" s="395"/>
      <c r="BW28" s="395"/>
      <c r="BX28" s="395"/>
      <c r="BY28" s="395"/>
      <c r="BZ28" s="395"/>
      <c r="CA28" s="395"/>
      <c r="CB28" s="395"/>
      <c r="CC28" s="395"/>
      <c r="CD28" s="395"/>
      <c r="CE28" s="395"/>
      <c r="CF28" s="395"/>
      <c r="CG28" s="395"/>
      <c r="CH28" s="395"/>
      <c r="CI28" s="395"/>
      <c r="CJ28" s="395"/>
      <c r="CK28" s="395"/>
      <c r="CL28" s="395"/>
      <c r="CM28" s="395"/>
      <c r="CN28" s="395"/>
      <c r="CO28" s="395"/>
    </row>
    <row r="29" spans="1:93" s="367" customFormat="1" ht="36" customHeight="1" x14ac:dyDescent="0.35">
      <c r="A29" s="423">
        <v>6</v>
      </c>
      <c r="B29" s="424" t="s">
        <v>464</v>
      </c>
      <c r="C29" s="425" t="s">
        <v>480</v>
      </c>
      <c r="D29" s="426"/>
      <c r="E29" s="349"/>
      <c r="F29" s="178">
        <v>4</v>
      </c>
      <c r="G29" s="178">
        <v>3</v>
      </c>
      <c r="H29" s="427">
        <f t="shared" si="0"/>
        <v>10</v>
      </c>
      <c r="I29" s="272">
        <v>1</v>
      </c>
      <c r="J29" s="427">
        <f t="shared" si="1"/>
        <v>10</v>
      </c>
      <c r="K29" s="427" t="str">
        <f t="shared" si="2"/>
        <v/>
      </c>
      <c r="L29" s="251"/>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395"/>
      <c r="BE29" s="395"/>
      <c r="BF29" s="395"/>
      <c r="BG29" s="395"/>
      <c r="BH29" s="395"/>
      <c r="BI29" s="395"/>
      <c r="BJ29" s="395"/>
      <c r="BK29" s="395"/>
      <c r="BL29" s="395"/>
      <c r="BM29" s="395"/>
      <c r="BN29" s="395"/>
      <c r="BO29" s="395"/>
      <c r="BP29" s="395"/>
      <c r="BQ29" s="395"/>
      <c r="BR29" s="395"/>
      <c r="BS29" s="395"/>
      <c r="BT29" s="395"/>
      <c r="BU29" s="395"/>
      <c r="BV29" s="395"/>
      <c r="BW29" s="395"/>
      <c r="BX29" s="395"/>
      <c r="BY29" s="395"/>
      <c r="BZ29" s="395"/>
      <c r="CA29" s="395"/>
      <c r="CB29" s="395"/>
      <c r="CC29" s="395"/>
      <c r="CD29" s="395"/>
      <c r="CE29" s="395"/>
      <c r="CF29" s="395"/>
      <c r="CG29" s="395"/>
      <c r="CH29" s="395"/>
      <c r="CI29" s="395"/>
      <c r="CJ29" s="395"/>
      <c r="CK29" s="395"/>
      <c r="CL29" s="395"/>
      <c r="CM29" s="395"/>
      <c r="CN29" s="395"/>
      <c r="CO29" s="395"/>
    </row>
    <row r="30" spans="1:93" s="367" customFormat="1" ht="21" customHeight="1" collapsed="1" x14ac:dyDescent="0.35">
      <c r="A30" s="423">
        <v>7</v>
      </c>
      <c r="B30" s="424" t="s">
        <v>465</v>
      </c>
      <c r="C30" s="425" t="s">
        <v>481</v>
      </c>
      <c r="D30" s="426"/>
      <c r="E30" s="349"/>
      <c r="F30" s="178">
        <v>4</v>
      </c>
      <c r="G30" s="178">
        <v>3</v>
      </c>
      <c r="H30" s="427">
        <f t="shared" si="0"/>
        <v>10</v>
      </c>
      <c r="I30" s="272">
        <v>1</v>
      </c>
      <c r="J30" s="427">
        <f t="shared" si="1"/>
        <v>10</v>
      </c>
      <c r="K30" s="427" t="str">
        <f t="shared" si="2"/>
        <v/>
      </c>
      <c r="L30" s="251"/>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5"/>
      <c r="AX30" s="395"/>
      <c r="AY30" s="395"/>
      <c r="AZ30" s="395"/>
      <c r="BA30" s="395"/>
      <c r="BB30" s="395"/>
      <c r="BC30" s="395"/>
      <c r="BD30" s="395"/>
      <c r="BE30" s="395"/>
      <c r="BF30" s="395"/>
      <c r="BG30" s="395"/>
      <c r="BH30" s="395"/>
      <c r="BI30" s="395"/>
      <c r="BJ30" s="395"/>
      <c r="BK30" s="395"/>
      <c r="BL30" s="395"/>
      <c r="BM30" s="395"/>
      <c r="BN30" s="395"/>
      <c r="BO30" s="395"/>
      <c r="BP30" s="395"/>
      <c r="BQ30" s="395"/>
      <c r="BR30" s="395"/>
      <c r="BS30" s="395"/>
      <c r="BT30" s="395"/>
      <c r="BU30" s="395"/>
      <c r="BV30" s="395"/>
      <c r="BW30" s="395"/>
      <c r="BX30" s="395"/>
      <c r="BY30" s="395"/>
      <c r="BZ30" s="395"/>
      <c r="CA30" s="395"/>
      <c r="CB30" s="395"/>
      <c r="CC30" s="395"/>
      <c r="CD30" s="395"/>
      <c r="CE30" s="395"/>
      <c r="CF30" s="395"/>
      <c r="CG30" s="395"/>
      <c r="CH30" s="395"/>
      <c r="CI30" s="395"/>
      <c r="CJ30" s="395"/>
      <c r="CK30" s="395"/>
      <c r="CL30" s="395"/>
      <c r="CM30" s="395"/>
      <c r="CN30" s="395"/>
      <c r="CO30" s="395"/>
    </row>
    <row r="31" spans="1:93" s="367" customFormat="1" ht="36" customHeight="1" x14ac:dyDescent="0.35">
      <c r="A31" s="423">
        <v>8</v>
      </c>
      <c r="B31" s="424" t="s">
        <v>466</v>
      </c>
      <c r="C31" s="425" t="s">
        <v>482</v>
      </c>
      <c r="D31" s="426"/>
      <c r="E31" s="349"/>
      <c r="F31" s="178">
        <v>4</v>
      </c>
      <c r="G31" s="178">
        <v>4</v>
      </c>
      <c r="H31" s="427">
        <f t="shared" si="0"/>
        <v>12</v>
      </c>
      <c r="I31" s="250">
        <v>1</v>
      </c>
      <c r="J31" s="427">
        <f t="shared" si="1"/>
        <v>12</v>
      </c>
      <c r="K31" s="427" t="str">
        <f t="shared" si="2"/>
        <v/>
      </c>
      <c r="L31" s="251"/>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5"/>
      <c r="BA31" s="395"/>
      <c r="BB31" s="395"/>
      <c r="BC31" s="395"/>
      <c r="BD31" s="395"/>
      <c r="BE31" s="395"/>
      <c r="BF31" s="395"/>
      <c r="BG31" s="395"/>
      <c r="BH31" s="395"/>
      <c r="BI31" s="395"/>
      <c r="BJ31" s="395"/>
      <c r="BK31" s="395"/>
      <c r="BL31" s="395"/>
      <c r="BM31" s="395"/>
      <c r="BN31" s="395"/>
      <c r="BO31" s="395"/>
      <c r="BP31" s="395"/>
      <c r="BQ31" s="395"/>
      <c r="BR31" s="395"/>
      <c r="BS31" s="395"/>
      <c r="BT31" s="395"/>
      <c r="BU31" s="395"/>
      <c r="BV31" s="395"/>
      <c r="BW31" s="395"/>
      <c r="BX31" s="395"/>
      <c r="BY31" s="395"/>
      <c r="BZ31" s="395"/>
      <c r="CA31" s="395"/>
      <c r="CB31" s="395"/>
      <c r="CC31" s="395"/>
      <c r="CD31" s="395"/>
      <c r="CE31" s="395"/>
      <c r="CF31" s="395"/>
      <c r="CG31" s="395"/>
      <c r="CH31" s="395"/>
      <c r="CI31" s="395"/>
      <c r="CJ31" s="395"/>
      <c r="CK31" s="395"/>
      <c r="CL31" s="395"/>
      <c r="CM31" s="395"/>
      <c r="CN31" s="395"/>
      <c r="CO31" s="395"/>
    </row>
    <row r="32" spans="1:93" s="367" customFormat="1" ht="36" customHeight="1" x14ac:dyDescent="0.35">
      <c r="A32" s="423">
        <v>9</v>
      </c>
      <c r="B32" s="424" t="s">
        <v>467</v>
      </c>
      <c r="C32" s="425" t="s">
        <v>483</v>
      </c>
      <c r="D32" s="426"/>
      <c r="E32" s="349"/>
      <c r="F32" s="178">
        <v>4</v>
      </c>
      <c r="G32" s="178">
        <v>3</v>
      </c>
      <c r="H32" s="427">
        <f t="shared" si="0"/>
        <v>10</v>
      </c>
      <c r="I32" s="250">
        <v>1</v>
      </c>
      <c r="J32" s="427">
        <f t="shared" si="1"/>
        <v>10</v>
      </c>
      <c r="K32" s="427" t="str">
        <f t="shared" si="2"/>
        <v/>
      </c>
      <c r="L32" s="251"/>
      <c r="M32" s="429"/>
      <c r="N32" s="429"/>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c r="BB32" s="395"/>
      <c r="BC32" s="395"/>
      <c r="BD32" s="395"/>
      <c r="BE32" s="395"/>
      <c r="BF32" s="395"/>
      <c r="BG32" s="395"/>
      <c r="BH32" s="395"/>
      <c r="BI32" s="395"/>
      <c r="BJ32" s="395"/>
      <c r="BK32" s="395"/>
      <c r="BL32" s="395"/>
      <c r="BM32" s="395"/>
      <c r="BN32" s="395"/>
      <c r="BO32" s="395"/>
      <c r="BP32" s="395"/>
      <c r="BQ32" s="395"/>
      <c r="BR32" s="395"/>
      <c r="BS32" s="395"/>
      <c r="BT32" s="395"/>
      <c r="BU32" s="395"/>
      <c r="BV32" s="395"/>
      <c r="BW32" s="395"/>
      <c r="BX32" s="395"/>
      <c r="BY32" s="395"/>
      <c r="BZ32" s="395"/>
      <c r="CA32" s="395"/>
      <c r="CB32" s="395"/>
      <c r="CC32" s="395"/>
      <c r="CD32" s="395"/>
      <c r="CE32" s="395"/>
      <c r="CF32" s="395"/>
      <c r="CG32" s="395"/>
      <c r="CH32" s="395"/>
      <c r="CI32" s="395"/>
      <c r="CJ32" s="395"/>
      <c r="CK32" s="395"/>
      <c r="CL32" s="395"/>
      <c r="CM32" s="395"/>
      <c r="CN32" s="395"/>
      <c r="CO32" s="395"/>
    </row>
    <row r="33" spans="1:93" s="367" customFormat="1" ht="21" customHeight="1" x14ac:dyDescent="0.35">
      <c r="A33" s="423">
        <v>10</v>
      </c>
      <c r="B33" s="424" t="s">
        <v>468</v>
      </c>
      <c r="C33" s="425" t="s">
        <v>484</v>
      </c>
      <c r="D33" s="426"/>
      <c r="E33" s="349"/>
      <c r="F33" s="178">
        <v>4</v>
      </c>
      <c r="G33" s="178">
        <v>3</v>
      </c>
      <c r="H33" s="427">
        <f t="shared" si="0"/>
        <v>10</v>
      </c>
      <c r="I33" s="250">
        <v>1</v>
      </c>
      <c r="J33" s="427">
        <f t="shared" si="1"/>
        <v>10</v>
      </c>
      <c r="K33" s="427" t="str">
        <f t="shared" si="2"/>
        <v/>
      </c>
      <c r="L33" s="251"/>
      <c r="M33" s="445"/>
      <c r="N33" s="445"/>
      <c r="O33" s="430"/>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c r="BN33" s="395"/>
      <c r="BO33" s="395"/>
      <c r="BP33" s="395"/>
      <c r="BQ33" s="395"/>
      <c r="BR33" s="395"/>
      <c r="BS33" s="395"/>
      <c r="BT33" s="395"/>
      <c r="BU33" s="395"/>
      <c r="BV33" s="395"/>
      <c r="BW33" s="395"/>
      <c r="BX33" s="395"/>
      <c r="BY33" s="395"/>
      <c r="BZ33" s="395"/>
      <c r="CA33" s="395"/>
      <c r="CB33" s="395"/>
      <c r="CC33" s="395"/>
      <c r="CD33" s="395"/>
      <c r="CE33" s="395"/>
      <c r="CF33" s="395"/>
      <c r="CG33" s="395"/>
      <c r="CH33" s="395"/>
      <c r="CI33" s="395"/>
      <c r="CJ33" s="395"/>
      <c r="CK33" s="395"/>
      <c r="CL33" s="395"/>
      <c r="CM33" s="395"/>
      <c r="CN33" s="395"/>
      <c r="CO33" s="395"/>
    </row>
    <row r="34" spans="1:93" s="367" customFormat="1" ht="36" customHeight="1" x14ac:dyDescent="0.35">
      <c r="A34" s="423">
        <v>11</v>
      </c>
      <c r="B34" s="424" t="s">
        <v>469</v>
      </c>
      <c r="C34" s="425" t="s">
        <v>485</v>
      </c>
      <c r="D34" s="426"/>
      <c r="E34" s="349"/>
      <c r="F34" s="178">
        <v>4</v>
      </c>
      <c r="G34" s="178">
        <v>3</v>
      </c>
      <c r="H34" s="427">
        <f t="shared" si="0"/>
        <v>10</v>
      </c>
      <c r="I34" s="258">
        <v>1</v>
      </c>
      <c r="J34" s="427">
        <f t="shared" si="1"/>
        <v>10</v>
      </c>
      <c r="K34" s="427" t="str">
        <f t="shared" si="2"/>
        <v/>
      </c>
      <c r="L34" s="251"/>
      <c r="M34" s="445"/>
      <c r="N34" s="445"/>
      <c r="O34" s="430"/>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c r="BB34" s="395"/>
      <c r="BC34" s="395"/>
      <c r="BD34" s="395"/>
      <c r="BE34" s="395"/>
      <c r="BF34" s="395"/>
      <c r="BG34" s="395"/>
      <c r="BH34" s="395"/>
      <c r="BI34" s="395"/>
      <c r="BJ34" s="395"/>
      <c r="BK34" s="395"/>
      <c r="BL34" s="395"/>
      <c r="BM34" s="395"/>
      <c r="BN34" s="395"/>
      <c r="BO34" s="395"/>
      <c r="BP34" s="395"/>
      <c r="BQ34" s="395"/>
      <c r="BR34" s="395"/>
      <c r="BS34" s="395"/>
      <c r="BT34" s="395"/>
      <c r="BU34" s="395"/>
      <c r="BV34" s="395"/>
      <c r="BW34" s="395"/>
      <c r="BX34" s="395"/>
      <c r="BY34" s="395"/>
      <c r="BZ34" s="395"/>
      <c r="CA34" s="395"/>
      <c r="CB34" s="395"/>
      <c r="CC34" s="395"/>
      <c r="CD34" s="395"/>
      <c r="CE34" s="395"/>
      <c r="CF34" s="395"/>
      <c r="CG34" s="395"/>
      <c r="CH34" s="395"/>
      <c r="CI34" s="395"/>
      <c r="CJ34" s="395"/>
      <c r="CK34" s="395"/>
      <c r="CL34" s="395"/>
      <c r="CM34" s="395"/>
      <c r="CN34" s="395"/>
      <c r="CO34" s="395"/>
    </row>
    <row r="35" spans="1:93" s="367" customFormat="1" ht="36" customHeight="1" x14ac:dyDescent="0.35">
      <c r="A35" s="423">
        <v>12</v>
      </c>
      <c r="B35" s="424" t="s">
        <v>470</v>
      </c>
      <c r="C35" s="425" t="s">
        <v>486</v>
      </c>
      <c r="D35" s="426"/>
      <c r="E35" s="349"/>
      <c r="F35" s="178">
        <v>4</v>
      </c>
      <c r="G35" s="178">
        <v>4</v>
      </c>
      <c r="H35" s="427">
        <f t="shared" si="0"/>
        <v>12</v>
      </c>
      <c r="I35" s="258">
        <v>1</v>
      </c>
      <c r="J35" s="427">
        <f t="shared" si="1"/>
        <v>12</v>
      </c>
      <c r="K35" s="427" t="str">
        <f t="shared" si="2"/>
        <v/>
      </c>
      <c r="L35" s="251"/>
      <c r="M35" s="445"/>
      <c r="N35" s="445"/>
      <c r="O35" s="430"/>
      <c r="P35" s="395"/>
      <c r="Q35" s="395"/>
      <c r="R35" s="395"/>
      <c r="S35" s="395"/>
      <c r="T35" s="395"/>
      <c r="U35" s="395"/>
      <c r="V35" s="395"/>
      <c r="W35" s="395"/>
      <c r="X35" s="395"/>
      <c r="Y35" s="395"/>
      <c r="Z35" s="395"/>
      <c r="AA35" s="395"/>
      <c r="AB35" s="395"/>
      <c r="AC35" s="395"/>
      <c r="AD35" s="395"/>
      <c r="AE35" s="395"/>
      <c r="AF35" s="395"/>
      <c r="AG35" s="395"/>
      <c r="AH35" s="395"/>
      <c r="AI35" s="395"/>
      <c r="AJ35" s="395"/>
      <c r="AK35" s="395"/>
      <c r="AL35" s="395"/>
      <c r="AM35" s="395"/>
      <c r="AN35" s="395"/>
      <c r="AO35" s="395"/>
      <c r="AP35" s="395"/>
      <c r="AQ35" s="395"/>
      <c r="AR35" s="395"/>
      <c r="AS35" s="395"/>
      <c r="AT35" s="395"/>
      <c r="AU35" s="395"/>
      <c r="AV35" s="395"/>
      <c r="AW35" s="395"/>
      <c r="AX35" s="395"/>
      <c r="AY35" s="395"/>
      <c r="AZ35" s="395"/>
      <c r="BA35" s="395"/>
      <c r="BB35" s="395"/>
      <c r="BC35" s="395"/>
      <c r="BD35" s="395"/>
      <c r="BE35" s="395"/>
      <c r="BF35" s="395"/>
      <c r="BG35" s="395"/>
      <c r="BH35" s="395"/>
      <c r="BI35" s="395"/>
      <c r="BJ35" s="395"/>
      <c r="BK35" s="395"/>
      <c r="BL35" s="395"/>
      <c r="BM35" s="395"/>
      <c r="BN35" s="395"/>
      <c r="BO35" s="395"/>
      <c r="BP35" s="395"/>
      <c r="BQ35" s="395"/>
      <c r="BR35" s="395"/>
      <c r="BS35" s="395"/>
      <c r="BT35" s="395"/>
      <c r="BU35" s="395"/>
      <c r="BV35" s="395"/>
      <c r="BW35" s="395"/>
      <c r="BX35" s="395"/>
      <c r="BY35" s="395"/>
      <c r="BZ35" s="395"/>
      <c r="CA35" s="395"/>
      <c r="CB35" s="395"/>
      <c r="CC35" s="395"/>
      <c r="CD35" s="395"/>
      <c r="CE35" s="395"/>
      <c r="CF35" s="395"/>
      <c r="CG35" s="395"/>
      <c r="CH35" s="395"/>
      <c r="CI35" s="395"/>
      <c r="CJ35" s="395"/>
      <c r="CK35" s="395"/>
      <c r="CL35" s="395"/>
      <c r="CM35" s="395"/>
      <c r="CN35" s="395"/>
      <c r="CO35" s="395"/>
    </row>
    <row r="36" spans="1:93" s="367" customFormat="1" ht="84" customHeight="1" x14ac:dyDescent="0.35">
      <c r="A36" s="423">
        <v>13</v>
      </c>
      <c r="B36" s="424" t="s">
        <v>471</v>
      </c>
      <c r="C36" s="425" t="s">
        <v>487</v>
      </c>
      <c r="D36" s="426"/>
      <c r="E36" s="349"/>
      <c r="F36" s="178">
        <v>4</v>
      </c>
      <c r="G36" s="178">
        <v>3</v>
      </c>
      <c r="H36" s="427">
        <f t="shared" si="0"/>
        <v>10</v>
      </c>
      <c r="I36" s="258">
        <v>1</v>
      </c>
      <c r="J36" s="427">
        <f t="shared" si="1"/>
        <v>10</v>
      </c>
      <c r="K36" s="427" t="str">
        <f t="shared" si="2"/>
        <v/>
      </c>
      <c r="L36" s="251"/>
      <c r="M36" s="445"/>
      <c r="N36" s="445"/>
      <c r="O36" s="430"/>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395"/>
      <c r="AY36" s="395"/>
      <c r="AZ36" s="395"/>
      <c r="BA36" s="395"/>
      <c r="BB36" s="395"/>
      <c r="BC36" s="395"/>
      <c r="BD36" s="395"/>
      <c r="BE36" s="395"/>
      <c r="BF36" s="395"/>
      <c r="BG36" s="395"/>
      <c r="BH36" s="395"/>
      <c r="BI36" s="395"/>
      <c r="BJ36" s="395"/>
      <c r="BK36" s="395"/>
      <c r="BL36" s="395"/>
      <c r="BM36" s="395"/>
      <c r="BN36" s="395"/>
      <c r="BO36" s="395"/>
      <c r="BP36" s="395"/>
      <c r="BQ36" s="395"/>
      <c r="BR36" s="395"/>
      <c r="BS36" s="395"/>
      <c r="BT36" s="395"/>
      <c r="BU36" s="395"/>
      <c r="BV36" s="395"/>
      <c r="BW36" s="395"/>
      <c r="BX36" s="395"/>
      <c r="BY36" s="395"/>
      <c r="BZ36" s="395"/>
      <c r="CA36" s="395"/>
      <c r="CB36" s="395"/>
      <c r="CC36" s="395"/>
      <c r="CD36" s="395"/>
      <c r="CE36" s="395"/>
      <c r="CF36" s="395"/>
      <c r="CG36" s="395"/>
      <c r="CH36" s="395"/>
      <c r="CI36" s="395"/>
      <c r="CJ36" s="395"/>
      <c r="CK36" s="395"/>
      <c r="CL36" s="395"/>
      <c r="CM36" s="395"/>
      <c r="CN36" s="395"/>
      <c r="CO36" s="395"/>
    </row>
    <row r="37" spans="1:93" s="367" customFormat="1" ht="36" customHeight="1" x14ac:dyDescent="0.35">
      <c r="A37" s="423">
        <v>14</v>
      </c>
      <c r="B37" s="424" t="s">
        <v>472</v>
      </c>
      <c r="C37" s="425" t="s">
        <v>488</v>
      </c>
      <c r="D37" s="426"/>
      <c r="E37" s="349"/>
      <c r="F37" s="178">
        <v>4</v>
      </c>
      <c r="G37" s="178">
        <v>3</v>
      </c>
      <c r="H37" s="427">
        <f t="shared" si="0"/>
        <v>10</v>
      </c>
      <c r="I37" s="258">
        <v>1</v>
      </c>
      <c r="J37" s="427">
        <f t="shared" si="1"/>
        <v>10</v>
      </c>
      <c r="K37" s="427" t="str">
        <f t="shared" si="2"/>
        <v/>
      </c>
      <c r="L37" s="251"/>
      <c r="M37" s="445"/>
      <c r="N37" s="445"/>
      <c r="O37" s="430"/>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c r="BB37" s="395"/>
      <c r="BC37" s="395"/>
      <c r="BD37" s="395"/>
      <c r="BE37" s="395"/>
      <c r="BF37" s="395"/>
      <c r="BG37" s="395"/>
      <c r="BH37" s="395"/>
      <c r="BI37" s="395"/>
      <c r="BJ37" s="395"/>
      <c r="BK37" s="395"/>
      <c r="BL37" s="395"/>
      <c r="BM37" s="395"/>
      <c r="BN37" s="395"/>
      <c r="BO37" s="395"/>
      <c r="BP37" s="395"/>
      <c r="BQ37" s="395"/>
      <c r="BR37" s="395"/>
      <c r="BS37" s="395"/>
      <c r="BT37" s="395"/>
      <c r="BU37" s="395"/>
      <c r="BV37" s="395"/>
      <c r="BW37" s="395"/>
      <c r="BX37" s="395"/>
      <c r="BY37" s="395"/>
      <c r="BZ37" s="395"/>
      <c r="CA37" s="395"/>
      <c r="CB37" s="395"/>
      <c r="CC37" s="395"/>
      <c r="CD37" s="395"/>
      <c r="CE37" s="395"/>
      <c r="CF37" s="395"/>
      <c r="CG37" s="395"/>
      <c r="CH37" s="395"/>
      <c r="CI37" s="395"/>
      <c r="CJ37" s="395"/>
      <c r="CK37" s="395"/>
      <c r="CL37" s="395"/>
      <c r="CM37" s="395"/>
      <c r="CN37" s="395"/>
      <c r="CO37" s="395"/>
    </row>
    <row r="38" spans="1:93" s="367" customFormat="1" ht="21" customHeight="1" x14ac:dyDescent="0.35">
      <c r="A38" s="449">
        <v>15</v>
      </c>
      <c r="B38" s="296" t="s">
        <v>132</v>
      </c>
      <c r="C38" s="431" t="s">
        <v>133</v>
      </c>
      <c r="D38" s="428"/>
      <c r="E38" s="432" t="s">
        <v>135</v>
      </c>
      <c r="F38" s="427"/>
      <c r="G38" s="427"/>
      <c r="H38" s="427"/>
      <c r="I38" s="427"/>
      <c r="J38" s="427"/>
      <c r="K38" s="433"/>
      <c r="L38" s="251"/>
      <c r="M38" s="445"/>
      <c r="N38" s="445"/>
      <c r="O38" s="430"/>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c r="BB38" s="395"/>
      <c r="BC38" s="395"/>
      <c r="BD38" s="395"/>
      <c r="BE38" s="395"/>
      <c r="BF38" s="395"/>
      <c r="BG38" s="395"/>
      <c r="BH38" s="395"/>
      <c r="BI38" s="395"/>
      <c r="BJ38" s="395"/>
      <c r="BK38" s="395"/>
      <c r="BL38" s="395"/>
      <c r="BM38" s="395"/>
      <c r="BN38" s="395"/>
      <c r="BO38" s="395"/>
      <c r="BP38" s="395"/>
      <c r="BQ38" s="395"/>
      <c r="BR38" s="395"/>
      <c r="BS38" s="395"/>
      <c r="BT38" s="395"/>
      <c r="BU38" s="395"/>
      <c r="BV38" s="395"/>
      <c r="BW38" s="395"/>
      <c r="BX38" s="395"/>
      <c r="BY38" s="395"/>
      <c r="BZ38" s="395"/>
      <c r="CA38" s="395"/>
      <c r="CB38" s="395"/>
      <c r="CC38" s="395"/>
      <c r="CD38" s="395"/>
      <c r="CE38" s="395"/>
      <c r="CF38" s="395"/>
      <c r="CG38" s="395"/>
      <c r="CH38" s="395"/>
      <c r="CI38" s="395"/>
      <c r="CJ38" s="395"/>
      <c r="CK38" s="395"/>
      <c r="CL38" s="395"/>
      <c r="CM38" s="395"/>
      <c r="CN38" s="395"/>
      <c r="CO38" s="395"/>
    </row>
    <row r="39" spans="1:93" s="367" customFormat="1" ht="21" customHeight="1" x14ac:dyDescent="0.35">
      <c r="A39" s="449">
        <v>16</v>
      </c>
      <c r="B39" s="297" t="s">
        <v>136</v>
      </c>
      <c r="C39" s="425" t="s">
        <v>433</v>
      </c>
      <c r="D39" s="434"/>
      <c r="E39" s="435"/>
      <c r="F39" s="436"/>
      <c r="G39" s="437"/>
      <c r="H39" s="437"/>
      <c r="I39" s="438"/>
      <c r="J39" s="427"/>
      <c r="K39" s="427"/>
      <c r="L39" s="447"/>
      <c r="M39" s="445"/>
      <c r="N39" s="445"/>
      <c r="O39" s="430"/>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c r="BN39" s="395"/>
      <c r="BO39" s="395"/>
      <c r="BP39" s="395"/>
      <c r="BQ39" s="395"/>
      <c r="BR39" s="395"/>
      <c r="BS39" s="395"/>
      <c r="BT39" s="395"/>
      <c r="BU39" s="395"/>
      <c r="BV39" s="395"/>
      <c r="BW39" s="395"/>
      <c r="BX39" s="395"/>
      <c r="BY39" s="395"/>
      <c r="BZ39" s="395"/>
      <c r="CA39" s="395"/>
      <c r="CB39" s="395"/>
      <c r="CC39" s="395"/>
      <c r="CD39" s="395"/>
      <c r="CE39" s="395"/>
      <c r="CF39" s="395"/>
      <c r="CG39" s="395"/>
      <c r="CH39" s="395"/>
      <c r="CI39" s="395"/>
      <c r="CJ39" s="395"/>
      <c r="CK39" s="395"/>
      <c r="CL39" s="395"/>
      <c r="CM39" s="395"/>
      <c r="CN39" s="395"/>
      <c r="CO39" s="395"/>
    </row>
    <row r="40" spans="1:93" ht="23.5" x14ac:dyDescent="0.25">
      <c r="A40" s="368"/>
      <c r="B40" s="368"/>
      <c r="C40" s="368"/>
      <c r="D40" s="368"/>
      <c r="E40" s="368"/>
      <c r="F40" s="368"/>
      <c r="G40" s="368"/>
      <c r="H40" s="368"/>
      <c r="I40" s="368"/>
      <c r="J40" s="368"/>
      <c r="K40" s="368"/>
      <c r="L40" s="444"/>
      <c r="M40" s="446"/>
      <c r="N40" s="446"/>
      <c r="O40" s="379"/>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c r="AM40" s="363"/>
      <c r="AN40" s="363"/>
      <c r="AO40" s="363"/>
      <c r="AP40" s="363"/>
      <c r="AQ40" s="363"/>
      <c r="AR40" s="363"/>
      <c r="AS40" s="363"/>
      <c r="AT40" s="363"/>
      <c r="AU40" s="363"/>
      <c r="AV40" s="363"/>
      <c r="AW40" s="363"/>
      <c r="AX40" s="363"/>
      <c r="AY40" s="363"/>
      <c r="AZ40" s="363"/>
      <c r="BA40" s="363"/>
      <c r="BB40" s="363"/>
      <c r="BC40" s="363"/>
      <c r="BD40" s="363"/>
      <c r="BE40" s="363"/>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c r="CB40" s="363"/>
      <c r="CC40" s="363"/>
      <c r="CD40" s="363"/>
      <c r="CE40" s="363"/>
      <c r="CF40" s="363"/>
      <c r="CG40" s="363"/>
      <c r="CH40" s="363"/>
      <c r="CI40" s="363"/>
      <c r="CJ40" s="363"/>
      <c r="CK40" s="363"/>
      <c r="CL40" s="363"/>
      <c r="CM40" s="363"/>
      <c r="CN40" s="363"/>
      <c r="CO40" s="363"/>
    </row>
    <row r="41" spans="1:93" ht="23.5" x14ac:dyDescent="0.25">
      <c r="A41" s="363"/>
      <c r="B41" s="363"/>
      <c r="C41" s="363"/>
      <c r="D41" s="363"/>
      <c r="E41" s="363"/>
      <c r="F41" s="363"/>
      <c r="G41" s="363"/>
      <c r="H41" s="363"/>
      <c r="I41" s="363"/>
      <c r="J41" s="363"/>
      <c r="K41" s="363"/>
      <c r="L41" s="363"/>
      <c r="M41" s="368"/>
      <c r="N41" s="368"/>
      <c r="O41" s="363"/>
      <c r="P41" s="363"/>
      <c r="Q41" s="363"/>
      <c r="R41" s="363"/>
      <c r="S41" s="363"/>
      <c r="T41" s="363"/>
      <c r="U41" s="363"/>
      <c r="V41" s="363"/>
      <c r="W41" s="363"/>
      <c r="X41" s="363"/>
      <c r="Y41" s="363"/>
      <c r="Z41" s="363"/>
      <c r="AA41" s="363"/>
      <c r="AB41" s="363"/>
      <c r="AC41" s="363"/>
      <c r="AD41" s="363"/>
      <c r="AE41" s="363"/>
      <c r="AF41" s="363"/>
      <c r="AG41" s="363"/>
      <c r="AH41" s="363"/>
      <c r="AI41" s="363"/>
      <c r="AJ41" s="363"/>
      <c r="AK41" s="363"/>
      <c r="AL41" s="363"/>
      <c r="AM41" s="363"/>
      <c r="AN41" s="363"/>
      <c r="AO41" s="363"/>
      <c r="AP41" s="363"/>
      <c r="AQ41" s="363"/>
      <c r="AR41" s="363"/>
      <c r="AS41" s="363"/>
      <c r="AT41" s="363"/>
      <c r="AU41" s="363"/>
      <c r="AV41" s="363"/>
      <c r="AW41" s="363"/>
      <c r="AX41" s="363"/>
      <c r="AY41" s="363"/>
      <c r="AZ41" s="363"/>
      <c r="BA41" s="363"/>
      <c r="BB41" s="363"/>
      <c r="BC41" s="363"/>
      <c r="BD41" s="363"/>
      <c r="BE41" s="363"/>
      <c r="BF41" s="363"/>
      <c r="BG41" s="363"/>
      <c r="BH41" s="363"/>
      <c r="BI41" s="363"/>
      <c r="BJ41" s="363"/>
      <c r="BK41" s="363"/>
      <c r="BL41" s="363"/>
      <c r="BM41" s="363"/>
      <c r="BN41" s="363"/>
      <c r="BO41" s="363"/>
      <c r="BP41" s="363"/>
      <c r="BQ41" s="363"/>
      <c r="BR41" s="363"/>
      <c r="BS41" s="363"/>
      <c r="BT41" s="363"/>
      <c r="BU41" s="363"/>
      <c r="BV41" s="363"/>
      <c r="BW41" s="363"/>
      <c r="BX41" s="363"/>
      <c r="BY41" s="363"/>
      <c r="BZ41" s="363"/>
      <c r="CA41" s="363"/>
      <c r="CB41" s="363"/>
      <c r="CC41" s="363"/>
      <c r="CD41" s="363"/>
      <c r="CE41" s="363"/>
      <c r="CF41" s="363"/>
      <c r="CG41" s="363"/>
      <c r="CH41" s="363"/>
      <c r="CI41" s="363"/>
      <c r="CJ41" s="363"/>
      <c r="CK41" s="363"/>
      <c r="CL41" s="363"/>
      <c r="CM41" s="363"/>
      <c r="CN41" s="363"/>
      <c r="CO41" s="363"/>
    </row>
    <row r="42" spans="1:93" ht="23.5" x14ac:dyDescent="0.25">
      <c r="A42" s="363"/>
      <c r="B42" s="363"/>
      <c r="C42" s="363"/>
      <c r="D42" s="363"/>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363"/>
      <c r="AP42" s="363"/>
      <c r="AQ42" s="363"/>
      <c r="AR42" s="363"/>
      <c r="AS42" s="363"/>
      <c r="AT42" s="363"/>
      <c r="AU42" s="363"/>
      <c r="AV42" s="363"/>
      <c r="AW42" s="363"/>
      <c r="AX42" s="363"/>
      <c r="AY42" s="363"/>
      <c r="AZ42" s="363"/>
      <c r="BA42" s="363"/>
      <c r="BB42" s="363"/>
      <c r="BC42" s="363"/>
      <c r="BD42" s="363"/>
      <c r="BE42" s="363"/>
      <c r="BF42" s="363"/>
      <c r="BG42" s="363"/>
      <c r="BH42" s="363"/>
      <c r="BI42" s="363"/>
      <c r="BJ42" s="363"/>
      <c r="BK42" s="363"/>
      <c r="BL42" s="363"/>
      <c r="BM42" s="363"/>
      <c r="BN42" s="363"/>
      <c r="BO42" s="363"/>
      <c r="BP42" s="363"/>
      <c r="BQ42" s="363"/>
      <c r="BR42" s="363"/>
      <c r="BS42" s="363"/>
      <c r="BT42" s="363"/>
      <c r="BU42" s="363"/>
      <c r="BV42" s="363"/>
      <c r="BW42" s="363"/>
      <c r="BX42" s="363"/>
      <c r="BY42" s="363"/>
      <c r="BZ42" s="363"/>
      <c r="CA42" s="363"/>
      <c r="CB42" s="363"/>
      <c r="CC42" s="363"/>
      <c r="CD42" s="363"/>
      <c r="CE42" s="363"/>
      <c r="CF42" s="363"/>
      <c r="CG42" s="363"/>
      <c r="CH42" s="363"/>
      <c r="CI42" s="363"/>
      <c r="CJ42" s="363"/>
      <c r="CK42" s="363"/>
      <c r="CL42" s="363"/>
      <c r="CM42" s="363"/>
      <c r="CN42" s="363"/>
      <c r="CO42" s="363"/>
    </row>
    <row r="43" spans="1:93" ht="23.5" x14ac:dyDescent="0.25">
      <c r="A43" s="363"/>
      <c r="B43" s="363"/>
      <c r="C43" s="363"/>
      <c r="D43" s="363"/>
      <c r="E43" s="363"/>
      <c r="F43" s="363"/>
      <c r="G43" s="363"/>
      <c r="H43" s="363"/>
      <c r="I43" s="363"/>
      <c r="J43" s="363"/>
      <c r="K43" s="363"/>
      <c r="L43" s="363"/>
      <c r="M43" s="363"/>
      <c r="N43" s="363"/>
      <c r="O43" s="363"/>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3"/>
      <c r="AN43" s="363"/>
      <c r="AO43" s="363"/>
      <c r="AP43" s="363"/>
      <c r="AQ43" s="363"/>
      <c r="AR43" s="363"/>
      <c r="AS43" s="363"/>
      <c r="AT43" s="363"/>
      <c r="AU43" s="363"/>
      <c r="AV43" s="363"/>
      <c r="AW43" s="363"/>
      <c r="AX43" s="363"/>
      <c r="AY43" s="363"/>
      <c r="AZ43" s="363"/>
      <c r="BA43" s="363"/>
      <c r="BB43" s="363"/>
      <c r="BC43" s="363"/>
      <c r="BD43" s="363"/>
      <c r="BE43" s="363"/>
      <c r="BF43" s="363"/>
      <c r="BG43" s="363"/>
      <c r="BH43" s="363"/>
      <c r="BI43" s="363"/>
      <c r="BJ43" s="363"/>
      <c r="BK43" s="363"/>
      <c r="BL43" s="363"/>
      <c r="BM43" s="363"/>
      <c r="BN43" s="363"/>
      <c r="BO43" s="363"/>
      <c r="BP43" s="363"/>
      <c r="BQ43" s="363"/>
      <c r="BR43" s="363"/>
      <c r="BS43" s="363"/>
      <c r="BT43" s="363"/>
      <c r="BU43" s="363"/>
      <c r="BV43" s="363"/>
      <c r="BW43" s="363"/>
      <c r="BX43" s="363"/>
      <c r="BY43" s="363"/>
      <c r="BZ43" s="363"/>
      <c r="CA43" s="363"/>
      <c r="CB43" s="363"/>
      <c r="CC43" s="363"/>
      <c r="CD43" s="363"/>
      <c r="CE43" s="363"/>
      <c r="CF43" s="363"/>
      <c r="CG43" s="363"/>
      <c r="CH43" s="363"/>
      <c r="CI43" s="363"/>
      <c r="CJ43" s="363"/>
      <c r="CK43" s="363"/>
      <c r="CL43" s="363"/>
      <c r="CM43" s="363"/>
      <c r="CN43" s="363"/>
      <c r="CO43" s="363"/>
    </row>
    <row r="44" spans="1:93" ht="23.5" x14ac:dyDescent="0.25">
      <c r="A44" s="363"/>
      <c r="B44" s="363"/>
      <c r="C44" s="363"/>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363"/>
      <c r="BR44" s="363"/>
      <c r="BS44" s="363"/>
      <c r="BT44" s="363"/>
      <c r="BU44" s="363"/>
      <c r="BV44" s="363"/>
      <c r="BW44" s="363"/>
      <c r="BX44" s="363"/>
      <c r="BY44" s="363"/>
      <c r="BZ44" s="363"/>
      <c r="CA44" s="363"/>
      <c r="CB44" s="363"/>
      <c r="CC44" s="363"/>
      <c r="CD44" s="363"/>
      <c r="CE44" s="363"/>
      <c r="CF44" s="363"/>
      <c r="CG44" s="363"/>
      <c r="CH44" s="363"/>
      <c r="CI44" s="363"/>
      <c r="CJ44" s="363"/>
      <c r="CK44" s="363"/>
      <c r="CL44" s="363"/>
      <c r="CM44" s="363"/>
      <c r="CN44" s="363"/>
      <c r="CO44" s="363"/>
    </row>
    <row r="45" spans="1:93" ht="23.5" x14ac:dyDescent="0.25">
      <c r="A45" s="363"/>
      <c r="B45" s="363"/>
      <c r="C45" s="363"/>
      <c r="D45" s="363"/>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3"/>
      <c r="AR45" s="363"/>
      <c r="AS45" s="363"/>
      <c r="AT45" s="363"/>
      <c r="AU45" s="363"/>
      <c r="AV45" s="363"/>
      <c r="AW45" s="363"/>
      <c r="AX45" s="363"/>
      <c r="AY45" s="363"/>
      <c r="AZ45" s="363"/>
      <c r="BA45" s="363"/>
      <c r="BB45" s="363"/>
      <c r="BC45" s="363"/>
      <c r="BD45" s="363"/>
      <c r="BE45" s="363"/>
      <c r="BF45" s="363"/>
      <c r="BG45" s="363"/>
      <c r="BH45" s="363"/>
      <c r="BI45" s="363"/>
      <c r="BJ45" s="363"/>
      <c r="BK45" s="363"/>
      <c r="BL45" s="363"/>
      <c r="BM45" s="363"/>
      <c r="BN45" s="363"/>
      <c r="BO45" s="363"/>
      <c r="BP45" s="363"/>
      <c r="BQ45" s="363"/>
      <c r="BR45" s="363"/>
      <c r="BS45" s="363"/>
      <c r="BT45" s="363"/>
      <c r="BU45" s="363"/>
      <c r="BV45" s="363"/>
      <c r="BW45" s="363"/>
      <c r="BX45" s="363"/>
      <c r="BY45" s="363"/>
      <c r="BZ45" s="363"/>
      <c r="CA45" s="363"/>
      <c r="CB45" s="363"/>
      <c r="CC45" s="363"/>
      <c r="CD45" s="363"/>
      <c r="CE45" s="363"/>
      <c r="CF45" s="363"/>
      <c r="CG45" s="363"/>
      <c r="CH45" s="363"/>
      <c r="CI45" s="363"/>
      <c r="CJ45" s="363"/>
      <c r="CK45" s="363"/>
      <c r="CL45" s="363"/>
      <c r="CM45" s="363"/>
      <c r="CN45" s="363"/>
      <c r="CO45" s="363"/>
    </row>
    <row r="46" spans="1:93" ht="23.5" x14ac:dyDescent="0.25">
      <c r="A46" s="363"/>
      <c r="B46" s="363"/>
      <c r="C46" s="363"/>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c r="AT46" s="363"/>
      <c r="AU46" s="363"/>
      <c r="AV46" s="363"/>
      <c r="AW46" s="363"/>
      <c r="AX46" s="363"/>
      <c r="AY46" s="363"/>
      <c r="AZ46" s="363"/>
      <c r="BA46" s="363"/>
      <c r="BB46" s="363"/>
      <c r="BC46" s="363"/>
      <c r="BD46" s="363"/>
      <c r="BE46" s="363"/>
      <c r="BF46" s="363"/>
      <c r="BG46" s="363"/>
      <c r="BH46" s="363"/>
      <c r="BI46" s="363"/>
      <c r="BJ46" s="363"/>
      <c r="BK46" s="363"/>
      <c r="BL46" s="363"/>
      <c r="BM46" s="363"/>
      <c r="BN46" s="363"/>
      <c r="BO46" s="363"/>
      <c r="BP46" s="363"/>
      <c r="BQ46" s="363"/>
      <c r="BR46" s="363"/>
      <c r="BS46" s="363"/>
      <c r="BT46" s="363"/>
      <c r="BU46" s="363"/>
      <c r="BV46" s="363"/>
      <c r="BW46" s="363"/>
      <c r="BX46" s="363"/>
      <c r="BY46" s="363"/>
      <c r="BZ46" s="363"/>
      <c r="CA46" s="363"/>
      <c r="CB46" s="363"/>
      <c r="CC46" s="363"/>
      <c r="CD46" s="363"/>
      <c r="CE46" s="363"/>
      <c r="CF46" s="363"/>
      <c r="CG46" s="363"/>
      <c r="CH46" s="363"/>
      <c r="CI46" s="363"/>
      <c r="CJ46" s="363"/>
      <c r="CK46" s="363"/>
      <c r="CL46" s="363"/>
      <c r="CM46" s="363"/>
      <c r="CN46" s="363"/>
      <c r="CO46" s="363"/>
    </row>
    <row r="47" spans="1:93" ht="23.5" x14ac:dyDescent="0.25">
      <c r="A47" s="363"/>
      <c r="B47" s="363"/>
      <c r="C47" s="363"/>
      <c r="D47" s="363"/>
      <c r="E47" s="363"/>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3"/>
      <c r="AT47" s="363"/>
      <c r="AU47" s="363"/>
      <c r="AV47" s="363"/>
      <c r="AW47" s="363"/>
      <c r="AX47" s="363"/>
      <c r="AY47" s="363"/>
      <c r="AZ47" s="363"/>
      <c r="BA47" s="363"/>
      <c r="BB47" s="363"/>
      <c r="BC47" s="363"/>
      <c r="BD47" s="363"/>
      <c r="BE47" s="363"/>
      <c r="BF47" s="363"/>
      <c r="BG47" s="363"/>
      <c r="BH47" s="363"/>
      <c r="BI47" s="363"/>
      <c r="BJ47" s="363"/>
      <c r="BK47" s="363"/>
      <c r="BL47" s="363"/>
      <c r="BM47" s="363"/>
      <c r="BN47" s="363"/>
      <c r="BO47" s="363"/>
      <c r="BP47" s="363"/>
      <c r="BQ47" s="363"/>
      <c r="BR47" s="363"/>
      <c r="BS47" s="363"/>
      <c r="BT47" s="363"/>
      <c r="BU47" s="363"/>
      <c r="BV47" s="363"/>
      <c r="BW47" s="363"/>
      <c r="BX47" s="363"/>
      <c r="BY47" s="363"/>
      <c r="BZ47" s="363"/>
      <c r="CA47" s="363"/>
      <c r="CB47" s="363"/>
      <c r="CC47" s="363"/>
      <c r="CD47" s="363"/>
      <c r="CE47" s="363"/>
      <c r="CF47" s="363"/>
      <c r="CG47" s="363"/>
      <c r="CH47" s="363"/>
      <c r="CI47" s="363"/>
      <c r="CJ47" s="363"/>
      <c r="CK47" s="363"/>
      <c r="CL47" s="363"/>
      <c r="CM47" s="363"/>
      <c r="CN47" s="363"/>
      <c r="CO47" s="363"/>
    </row>
    <row r="48" spans="1:93" ht="23.5" x14ac:dyDescent="0.25">
      <c r="A48" s="363"/>
      <c r="B48" s="363"/>
      <c r="C48" s="363"/>
      <c r="D48" s="363"/>
      <c r="E48" s="363"/>
      <c r="F48" s="363"/>
      <c r="G48" s="363"/>
      <c r="H48" s="363"/>
      <c r="I48" s="363"/>
      <c r="J48" s="363"/>
      <c r="K48" s="363"/>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363"/>
      <c r="AK48" s="363"/>
      <c r="AL48" s="363"/>
      <c r="AM48" s="363"/>
      <c r="AN48" s="363"/>
      <c r="AO48" s="363"/>
      <c r="AP48" s="363"/>
      <c r="AQ48" s="363"/>
      <c r="AR48" s="363"/>
      <c r="AS48" s="363"/>
      <c r="AT48" s="363"/>
      <c r="AU48" s="363"/>
      <c r="AV48" s="363"/>
      <c r="AW48" s="363"/>
      <c r="AX48" s="363"/>
      <c r="AY48" s="363"/>
      <c r="AZ48" s="363"/>
      <c r="BA48" s="363"/>
      <c r="BB48" s="363"/>
      <c r="BC48" s="363"/>
      <c r="BD48" s="363"/>
      <c r="BE48" s="363"/>
      <c r="BF48" s="363"/>
      <c r="BG48" s="363"/>
      <c r="BH48" s="363"/>
      <c r="BI48" s="363"/>
      <c r="BJ48" s="363"/>
      <c r="BK48" s="363"/>
      <c r="BL48" s="363"/>
      <c r="BM48" s="363"/>
      <c r="BN48" s="363"/>
      <c r="BO48" s="363"/>
      <c r="BP48" s="363"/>
      <c r="BQ48" s="363"/>
      <c r="BR48" s="363"/>
      <c r="BS48" s="363"/>
      <c r="BT48" s="363"/>
      <c r="BU48" s="363"/>
      <c r="BV48" s="363"/>
      <c r="BW48" s="363"/>
      <c r="BX48" s="363"/>
      <c r="BY48" s="363"/>
      <c r="BZ48" s="363"/>
      <c r="CA48" s="363"/>
      <c r="CB48" s="363"/>
      <c r="CC48" s="363"/>
      <c r="CD48" s="363"/>
      <c r="CE48" s="363"/>
      <c r="CF48" s="363"/>
      <c r="CG48" s="363"/>
      <c r="CH48" s="363"/>
      <c r="CI48" s="363"/>
      <c r="CJ48" s="363"/>
      <c r="CK48" s="363"/>
      <c r="CL48" s="363"/>
      <c r="CM48" s="363"/>
      <c r="CN48" s="363"/>
      <c r="CO48" s="363"/>
    </row>
    <row r="49" spans="1:93" ht="23.5" x14ac:dyDescent="0.25">
      <c r="A49" s="363"/>
      <c r="B49" s="363"/>
      <c r="C49" s="363"/>
      <c r="D49" s="363"/>
      <c r="E49" s="363"/>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c r="CD49" s="363"/>
      <c r="CE49" s="363"/>
      <c r="CF49" s="363"/>
      <c r="CG49" s="363"/>
      <c r="CH49" s="363"/>
      <c r="CI49" s="363"/>
      <c r="CJ49" s="363"/>
      <c r="CK49" s="363"/>
      <c r="CL49" s="363"/>
      <c r="CM49" s="363"/>
      <c r="CN49" s="363"/>
      <c r="CO49" s="363"/>
    </row>
    <row r="50" spans="1:93" ht="23.5" x14ac:dyDescent="0.25">
      <c r="A50" s="363"/>
      <c r="B50" s="363"/>
      <c r="C50" s="363"/>
      <c r="D50" s="363"/>
      <c r="E50" s="363"/>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63"/>
      <c r="BQ50" s="363"/>
      <c r="BR50" s="363"/>
      <c r="BS50" s="363"/>
      <c r="BT50" s="363"/>
      <c r="BU50" s="363"/>
      <c r="BV50" s="363"/>
      <c r="BW50" s="363"/>
      <c r="BX50" s="363"/>
      <c r="BY50" s="363"/>
      <c r="BZ50" s="363"/>
      <c r="CA50" s="363"/>
      <c r="CB50" s="363"/>
      <c r="CC50" s="363"/>
      <c r="CD50" s="363"/>
      <c r="CE50" s="363"/>
      <c r="CF50" s="363"/>
      <c r="CG50" s="363"/>
      <c r="CH50" s="363"/>
      <c r="CI50" s="363"/>
      <c r="CJ50" s="363"/>
      <c r="CK50" s="363"/>
      <c r="CL50" s="363"/>
      <c r="CM50" s="363"/>
      <c r="CN50" s="363"/>
      <c r="CO50" s="363"/>
    </row>
    <row r="51" spans="1:93" ht="23.5" x14ac:dyDescent="0.25">
      <c r="A51" s="363"/>
      <c r="B51" s="363"/>
      <c r="C51" s="363"/>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363"/>
      <c r="AP51" s="363"/>
      <c r="AQ51" s="363"/>
      <c r="AR51" s="363"/>
      <c r="AS51" s="363"/>
      <c r="AT51" s="363"/>
      <c r="AU51" s="363"/>
      <c r="AV51" s="363"/>
      <c r="AW51" s="363"/>
      <c r="AX51" s="363"/>
      <c r="AY51" s="363"/>
      <c r="AZ51" s="363"/>
      <c r="BA51" s="363"/>
      <c r="BB51" s="363"/>
      <c r="BC51" s="363"/>
      <c r="BD51" s="363"/>
      <c r="BE51" s="363"/>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c r="CB51" s="363"/>
      <c r="CC51" s="363"/>
      <c r="CD51" s="363"/>
      <c r="CE51" s="363"/>
      <c r="CF51" s="363"/>
      <c r="CG51" s="363"/>
      <c r="CH51" s="363"/>
      <c r="CI51" s="363"/>
      <c r="CJ51" s="363"/>
      <c r="CK51" s="363"/>
      <c r="CL51" s="363"/>
      <c r="CM51" s="363"/>
      <c r="CN51" s="363"/>
      <c r="CO51" s="363"/>
    </row>
    <row r="52" spans="1:93" ht="23.5" x14ac:dyDescent="0.25">
      <c r="A52" s="363"/>
      <c r="B52" s="363"/>
      <c r="C52" s="363"/>
      <c r="D52" s="363"/>
      <c r="E52" s="363"/>
      <c r="F52" s="363"/>
      <c r="G52" s="363"/>
      <c r="H52" s="363"/>
      <c r="I52" s="363"/>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63"/>
      <c r="BQ52" s="363"/>
      <c r="BR52" s="363"/>
      <c r="BS52" s="363"/>
      <c r="BT52" s="363"/>
      <c r="BU52" s="363"/>
      <c r="BV52" s="363"/>
      <c r="BW52" s="363"/>
      <c r="BX52" s="363"/>
      <c r="BY52" s="363"/>
      <c r="BZ52" s="363"/>
      <c r="CA52" s="363"/>
      <c r="CB52" s="363"/>
      <c r="CC52" s="363"/>
      <c r="CD52" s="363"/>
      <c r="CE52" s="363"/>
      <c r="CF52" s="363"/>
      <c r="CG52" s="363"/>
      <c r="CH52" s="363"/>
      <c r="CI52" s="363"/>
      <c r="CJ52" s="363"/>
      <c r="CK52" s="363"/>
      <c r="CL52" s="363"/>
      <c r="CM52" s="363"/>
      <c r="CN52" s="363"/>
      <c r="CO52" s="363"/>
    </row>
    <row r="53" spans="1:93" ht="23.5" x14ac:dyDescent="0.25">
      <c r="A53" s="363"/>
      <c r="B53" s="363"/>
      <c r="C53" s="363"/>
      <c r="D53" s="363"/>
      <c r="E53" s="363"/>
      <c r="F53" s="363"/>
      <c r="G53" s="363"/>
      <c r="H53" s="363"/>
      <c r="I53" s="363"/>
      <c r="J53" s="363"/>
      <c r="K53" s="363"/>
      <c r="L53" s="363"/>
      <c r="M53" s="363"/>
      <c r="N53" s="363"/>
      <c r="O53" s="363"/>
      <c r="P53" s="363"/>
      <c r="Q53" s="363"/>
      <c r="R53" s="363"/>
      <c r="S53" s="363"/>
      <c r="T53" s="363"/>
      <c r="U53" s="363"/>
      <c r="V53" s="363"/>
      <c r="W53" s="363"/>
      <c r="X53" s="363"/>
      <c r="Y53" s="363"/>
      <c r="Z53" s="363"/>
      <c r="AA53" s="363"/>
      <c r="AB53" s="363"/>
      <c r="AC53" s="363"/>
      <c r="AD53" s="363"/>
      <c r="AE53" s="363"/>
      <c r="AF53" s="363"/>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363"/>
      <c r="BC53" s="363"/>
      <c r="BD53" s="363"/>
      <c r="BE53" s="363"/>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c r="CB53" s="363"/>
      <c r="CC53" s="363"/>
      <c r="CD53" s="363"/>
      <c r="CE53" s="363"/>
      <c r="CF53" s="363"/>
      <c r="CG53" s="363"/>
      <c r="CH53" s="363"/>
      <c r="CI53" s="363"/>
      <c r="CJ53" s="363"/>
      <c r="CK53" s="363"/>
      <c r="CL53" s="363"/>
      <c r="CM53" s="363"/>
      <c r="CN53" s="363"/>
      <c r="CO53" s="363"/>
    </row>
    <row r="54" spans="1:93" ht="23.5" x14ac:dyDescent="0.25">
      <c r="A54" s="363"/>
      <c r="B54" s="363"/>
      <c r="C54" s="363"/>
      <c r="D54" s="363"/>
      <c r="E54" s="363"/>
      <c r="F54" s="363"/>
      <c r="G54" s="363"/>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363"/>
      <c r="BC54" s="363"/>
      <c r="BD54" s="363"/>
      <c r="BE54" s="363"/>
      <c r="BF54" s="363"/>
      <c r="BG54" s="363"/>
      <c r="BH54" s="363"/>
      <c r="BI54" s="363"/>
      <c r="BJ54" s="363"/>
      <c r="BK54" s="363"/>
      <c r="BL54" s="363"/>
      <c r="BM54" s="363"/>
      <c r="BN54" s="363"/>
      <c r="BO54" s="363"/>
      <c r="BP54" s="363"/>
      <c r="BQ54" s="363"/>
      <c r="BR54" s="363"/>
      <c r="BS54" s="363"/>
      <c r="BT54" s="363"/>
      <c r="BU54" s="363"/>
      <c r="BV54" s="363"/>
      <c r="BW54" s="363"/>
      <c r="BX54" s="363"/>
      <c r="BY54" s="363"/>
      <c r="BZ54" s="363"/>
      <c r="CA54" s="363"/>
      <c r="CB54" s="363"/>
      <c r="CC54" s="363"/>
      <c r="CD54" s="363"/>
      <c r="CE54" s="363"/>
      <c r="CF54" s="363"/>
      <c r="CG54" s="363"/>
      <c r="CH54" s="363"/>
      <c r="CI54" s="363"/>
      <c r="CJ54" s="363"/>
      <c r="CK54" s="363"/>
      <c r="CL54" s="363"/>
      <c r="CM54" s="363"/>
      <c r="CN54" s="363"/>
      <c r="CO54" s="363"/>
    </row>
    <row r="55" spans="1:93" ht="23.5" x14ac:dyDescent="0.25">
      <c r="A55" s="363"/>
      <c r="B55" s="363"/>
      <c r="C55" s="363"/>
      <c r="D55" s="363"/>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3"/>
      <c r="BK55" s="363"/>
      <c r="BL55" s="363"/>
      <c r="BM55" s="363"/>
      <c r="BN55" s="363"/>
      <c r="BO55" s="363"/>
      <c r="BP55" s="363"/>
      <c r="BQ55" s="363"/>
      <c r="BR55" s="363"/>
      <c r="BS55" s="363"/>
      <c r="BT55" s="363"/>
      <c r="BU55" s="363"/>
      <c r="BV55" s="363"/>
      <c r="BW55" s="363"/>
      <c r="BX55" s="363"/>
      <c r="BY55" s="363"/>
      <c r="BZ55" s="363"/>
      <c r="CA55" s="363"/>
      <c r="CB55" s="363"/>
      <c r="CC55" s="363"/>
      <c r="CD55" s="363"/>
      <c r="CE55" s="363"/>
      <c r="CF55" s="363"/>
      <c r="CG55" s="363"/>
      <c r="CH55" s="363"/>
      <c r="CI55" s="363"/>
      <c r="CJ55" s="363"/>
      <c r="CK55" s="363"/>
      <c r="CL55" s="363"/>
      <c r="CM55" s="363"/>
      <c r="CN55" s="363"/>
      <c r="CO55" s="363"/>
    </row>
    <row r="56" spans="1:93" ht="23.5" x14ac:dyDescent="0.25">
      <c r="A56" s="363"/>
      <c r="B56" s="363"/>
      <c r="C56" s="363"/>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3"/>
      <c r="BD56" s="363"/>
      <c r="BE56" s="363"/>
      <c r="BF56" s="363"/>
      <c r="BG56" s="363"/>
      <c r="BH56" s="363"/>
      <c r="BI56" s="363"/>
      <c r="BJ56" s="363"/>
      <c r="BK56" s="363"/>
      <c r="BL56" s="363"/>
      <c r="BM56" s="363"/>
      <c r="BN56" s="363"/>
      <c r="BO56" s="363"/>
      <c r="BP56" s="363"/>
      <c r="BQ56" s="363"/>
      <c r="BR56" s="363"/>
      <c r="BS56" s="363"/>
      <c r="BT56" s="363"/>
      <c r="BU56" s="363"/>
      <c r="BV56" s="363"/>
      <c r="BW56" s="363"/>
      <c r="BX56" s="363"/>
      <c r="BY56" s="363"/>
      <c r="BZ56" s="363"/>
      <c r="CA56" s="363"/>
      <c r="CB56" s="363"/>
      <c r="CC56" s="363"/>
      <c r="CD56" s="363"/>
      <c r="CE56" s="363"/>
      <c r="CF56" s="363"/>
      <c r="CG56" s="363"/>
      <c r="CH56" s="363"/>
      <c r="CI56" s="363"/>
      <c r="CJ56" s="363"/>
      <c r="CK56" s="363"/>
      <c r="CL56" s="363"/>
      <c r="CM56" s="363"/>
      <c r="CN56" s="363"/>
      <c r="CO56" s="363"/>
    </row>
    <row r="57" spans="1:93" ht="23.5" x14ac:dyDescent="0.25">
      <c r="A57" s="363"/>
      <c r="B57" s="363"/>
      <c r="C57" s="363"/>
      <c r="D57" s="363"/>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3"/>
      <c r="BI57" s="363"/>
      <c r="BJ57" s="363"/>
      <c r="BK57" s="363"/>
      <c r="BL57" s="363"/>
      <c r="BM57" s="363"/>
      <c r="BN57" s="363"/>
      <c r="BO57" s="363"/>
      <c r="BP57" s="363"/>
      <c r="BQ57" s="363"/>
      <c r="BR57" s="363"/>
      <c r="BS57" s="363"/>
      <c r="BT57" s="363"/>
      <c r="BU57" s="363"/>
      <c r="BV57" s="363"/>
      <c r="BW57" s="363"/>
      <c r="BX57" s="363"/>
      <c r="BY57" s="363"/>
      <c r="BZ57" s="363"/>
      <c r="CA57" s="363"/>
      <c r="CB57" s="363"/>
      <c r="CC57" s="363"/>
      <c r="CD57" s="363"/>
      <c r="CE57" s="363"/>
      <c r="CF57" s="363"/>
      <c r="CG57" s="363"/>
      <c r="CH57" s="363"/>
      <c r="CI57" s="363"/>
      <c r="CJ57" s="363"/>
      <c r="CK57" s="363"/>
      <c r="CL57" s="363"/>
      <c r="CM57" s="363"/>
      <c r="CN57" s="363"/>
      <c r="CO57" s="363"/>
    </row>
    <row r="58" spans="1:93" ht="23.5" x14ac:dyDescent="0.25">
      <c r="A58" s="363"/>
      <c r="B58" s="363"/>
      <c r="C58" s="363"/>
      <c r="D58" s="363"/>
      <c r="E58" s="363"/>
      <c r="F58" s="363"/>
      <c r="G58" s="363"/>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M58" s="363"/>
      <c r="AN58" s="363"/>
      <c r="AO58" s="363"/>
      <c r="AP58" s="363"/>
      <c r="AQ58" s="363"/>
      <c r="AR58" s="363"/>
      <c r="AS58" s="363"/>
      <c r="AT58" s="363"/>
      <c r="AU58" s="363"/>
      <c r="AV58" s="363"/>
      <c r="AW58" s="363"/>
      <c r="AX58" s="363"/>
      <c r="AY58" s="363"/>
      <c r="AZ58" s="363"/>
      <c r="BA58" s="363"/>
      <c r="BB58" s="363"/>
      <c r="BC58" s="363"/>
      <c r="BD58" s="363"/>
      <c r="BE58" s="363"/>
      <c r="BF58" s="363"/>
      <c r="BG58" s="363"/>
      <c r="BH58" s="363"/>
      <c r="BI58" s="363"/>
      <c r="BJ58" s="363"/>
      <c r="BK58" s="363"/>
      <c r="BL58" s="363"/>
      <c r="BM58" s="363"/>
      <c r="BN58" s="363"/>
      <c r="BO58" s="363"/>
      <c r="BP58" s="363"/>
      <c r="BQ58" s="363"/>
      <c r="BR58" s="363"/>
      <c r="BS58" s="363"/>
      <c r="BT58" s="363"/>
      <c r="BU58" s="363"/>
      <c r="BV58" s="363"/>
      <c r="BW58" s="363"/>
      <c r="BX58" s="363"/>
      <c r="BY58" s="363"/>
      <c r="BZ58" s="363"/>
      <c r="CA58" s="363"/>
      <c r="CB58" s="363"/>
      <c r="CC58" s="363"/>
      <c r="CD58" s="363"/>
      <c r="CE58" s="363"/>
      <c r="CF58" s="363"/>
      <c r="CG58" s="363"/>
      <c r="CH58" s="363"/>
      <c r="CI58" s="363"/>
      <c r="CJ58" s="363"/>
      <c r="CK58" s="363"/>
      <c r="CL58" s="363"/>
      <c r="CM58" s="363"/>
      <c r="CN58" s="363"/>
      <c r="CO58" s="363"/>
    </row>
    <row r="59" spans="1:93" ht="23.5" x14ac:dyDescent="0.25">
      <c r="A59" s="363"/>
      <c r="B59" s="363"/>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3"/>
      <c r="AR59" s="363"/>
      <c r="AS59" s="363"/>
      <c r="AT59" s="363"/>
      <c r="AU59" s="363"/>
      <c r="AV59" s="363"/>
      <c r="AW59" s="363"/>
      <c r="AX59" s="363"/>
      <c r="AY59" s="363"/>
      <c r="AZ59" s="363"/>
      <c r="BA59" s="363"/>
      <c r="BB59" s="363"/>
      <c r="BC59" s="363"/>
      <c r="BD59" s="363"/>
      <c r="BE59" s="363"/>
      <c r="BF59" s="363"/>
      <c r="BG59" s="363"/>
      <c r="BH59" s="363"/>
      <c r="BI59" s="363"/>
      <c r="BJ59" s="363"/>
      <c r="BK59" s="363"/>
      <c r="BL59" s="363"/>
      <c r="BM59" s="363"/>
      <c r="BN59" s="363"/>
      <c r="BO59" s="363"/>
      <c r="BP59" s="363"/>
      <c r="BQ59" s="363"/>
      <c r="BR59" s="363"/>
      <c r="BS59" s="363"/>
      <c r="BT59" s="363"/>
      <c r="BU59" s="363"/>
      <c r="BV59" s="363"/>
      <c r="BW59" s="363"/>
      <c r="BX59" s="363"/>
      <c r="BY59" s="363"/>
      <c r="BZ59" s="363"/>
      <c r="CA59" s="363"/>
      <c r="CB59" s="363"/>
      <c r="CC59" s="363"/>
      <c r="CD59" s="363"/>
      <c r="CE59" s="363"/>
      <c r="CF59" s="363"/>
      <c r="CG59" s="363"/>
      <c r="CH59" s="363"/>
      <c r="CI59" s="363"/>
      <c r="CJ59" s="363"/>
      <c r="CK59" s="363"/>
      <c r="CL59" s="363"/>
      <c r="CM59" s="363"/>
      <c r="CN59" s="363"/>
      <c r="CO59" s="363"/>
    </row>
    <row r="60" spans="1:93" ht="23.5" x14ac:dyDescent="0.25">
      <c r="A60" s="363"/>
      <c r="B60" s="363"/>
      <c r="C60" s="363"/>
      <c r="D60" s="363"/>
      <c r="E60" s="363"/>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3"/>
      <c r="BD60" s="363"/>
      <c r="BE60" s="363"/>
      <c r="BF60" s="363"/>
      <c r="BG60" s="363"/>
      <c r="BH60" s="363"/>
      <c r="BI60" s="363"/>
      <c r="BJ60" s="363"/>
      <c r="BK60" s="363"/>
      <c r="BL60" s="363"/>
      <c r="BM60" s="363"/>
      <c r="BN60" s="363"/>
      <c r="BO60" s="363"/>
      <c r="BP60" s="363"/>
      <c r="BQ60" s="363"/>
      <c r="BR60" s="363"/>
      <c r="BS60" s="363"/>
      <c r="BT60" s="363"/>
      <c r="BU60" s="363"/>
      <c r="BV60" s="363"/>
      <c r="BW60" s="363"/>
      <c r="BX60" s="363"/>
      <c r="BY60" s="363"/>
      <c r="BZ60" s="363"/>
      <c r="CA60" s="363"/>
      <c r="CB60" s="363"/>
      <c r="CC60" s="363"/>
      <c r="CD60" s="363"/>
      <c r="CE60" s="363"/>
      <c r="CF60" s="363"/>
      <c r="CG60" s="363"/>
      <c r="CH60" s="363"/>
      <c r="CI60" s="363"/>
      <c r="CJ60" s="363"/>
      <c r="CK60" s="363"/>
      <c r="CL60" s="363"/>
      <c r="CM60" s="363"/>
      <c r="CN60" s="363"/>
      <c r="CO60" s="363"/>
    </row>
    <row r="61" spans="1:93" ht="23.5" x14ac:dyDescent="0.25">
      <c r="A61" s="363"/>
      <c r="B61" s="363"/>
      <c r="C61" s="363"/>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3"/>
      <c r="AT61" s="363"/>
      <c r="AU61" s="363"/>
      <c r="AV61" s="363"/>
      <c r="AW61" s="363"/>
      <c r="AX61" s="363"/>
      <c r="AY61" s="363"/>
      <c r="AZ61" s="363"/>
      <c r="BA61" s="363"/>
      <c r="BB61" s="363"/>
      <c r="BC61" s="363"/>
      <c r="BD61" s="363"/>
      <c r="BE61" s="363"/>
      <c r="BF61" s="363"/>
      <c r="BG61" s="363"/>
      <c r="BH61" s="363"/>
      <c r="BI61" s="363"/>
      <c r="BJ61" s="363"/>
      <c r="BK61" s="363"/>
      <c r="BL61" s="363"/>
      <c r="BM61" s="363"/>
      <c r="BN61" s="363"/>
      <c r="BO61" s="363"/>
      <c r="BP61" s="363"/>
      <c r="BQ61" s="363"/>
      <c r="BR61" s="363"/>
      <c r="BS61" s="363"/>
      <c r="BT61" s="363"/>
      <c r="BU61" s="363"/>
      <c r="BV61" s="363"/>
      <c r="BW61" s="363"/>
      <c r="BX61" s="363"/>
      <c r="BY61" s="363"/>
      <c r="BZ61" s="363"/>
      <c r="CA61" s="363"/>
      <c r="CB61" s="363"/>
      <c r="CC61" s="363"/>
      <c r="CD61" s="363"/>
      <c r="CE61" s="363"/>
      <c r="CF61" s="363"/>
      <c r="CG61" s="363"/>
      <c r="CH61" s="363"/>
      <c r="CI61" s="363"/>
      <c r="CJ61" s="363"/>
      <c r="CK61" s="363"/>
      <c r="CL61" s="363"/>
      <c r="CM61" s="363"/>
      <c r="CN61" s="363"/>
      <c r="CO61" s="363"/>
    </row>
    <row r="62" spans="1:93" ht="23.5" x14ac:dyDescent="0.25">
      <c r="A62" s="363"/>
      <c r="B62" s="363"/>
      <c r="C62" s="363"/>
      <c r="D62" s="363"/>
      <c r="E62" s="363"/>
      <c r="F62" s="363"/>
      <c r="G62" s="363"/>
      <c r="H62" s="363"/>
      <c r="I62" s="363"/>
      <c r="J62" s="363"/>
      <c r="K62" s="363"/>
      <c r="L62" s="363"/>
      <c r="M62" s="363"/>
      <c r="N62" s="363"/>
      <c r="O62" s="363"/>
      <c r="P62" s="363"/>
      <c r="Q62" s="363"/>
      <c r="R62" s="363"/>
      <c r="S62" s="363"/>
      <c r="T62" s="363"/>
      <c r="U62" s="363"/>
      <c r="V62" s="363"/>
      <c r="W62" s="363"/>
      <c r="X62" s="363"/>
      <c r="Y62" s="363"/>
      <c r="Z62" s="363"/>
      <c r="AA62" s="363"/>
      <c r="AB62" s="363"/>
      <c r="AC62" s="363"/>
      <c r="AD62" s="363"/>
      <c r="AE62" s="363"/>
      <c r="AF62" s="363"/>
      <c r="AG62" s="363"/>
      <c r="AH62" s="363"/>
      <c r="AI62" s="363"/>
      <c r="AJ62" s="363"/>
      <c r="AK62" s="363"/>
      <c r="AL62" s="363"/>
      <c r="AM62" s="363"/>
      <c r="AN62" s="363"/>
      <c r="AO62" s="363"/>
      <c r="AP62" s="363"/>
      <c r="AQ62" s="363"/>
      <c r="AR62" s="363"/>
      <c r="AS62" s="363"/>
      <c r="AT62" s="363"/>
      <c r="AU62" s="363"/>
      <c r="AV62" s="363"/>
      <c r="AW62" s="363"/>
      <c r="AX62" s="363"/>
      <c r="AY62" s="363"/>
      <c r="AZ62" s="363"/>
      <c r="BA62" s="363"/>
      <c r="BB62" s="363"/>
      <c r="BC62" s="363"/>
      <c r="BD62" s="363"/>
      <c r="BE62" s="363"/>
      <c r="BF62" s="363"/>
      <c r="BG62" s="363"/>
      <c r="BH62" s="363"/>
      <c r="BI62" s="363"/>
      <c r="BJ62" s="363"/>
      <c r="BK62" s="363"/>
      <c r="BL62" s="363"/>
      <c r="BM62" s="363"/>
      <c r="BN62" s="363"/>
      <c r="BO62" s="363"/>
      <c r="BP62" s="363"/>
      <c r="BQ62" s="363"/>
      <c r="BR62" s="363"/>
      <c r="BS62" s="363"/>
      <c r="BT62" s="363"/>
      <c r="BU62" s="363"/>
      <c r="BV62" s="363"/>
      <c r="BW62" s="363"/>
      <c r="BX62" s="363"/>
      <c r="BY62" s="363"/>
      <c r="BZ62" s="363"/>
      <c r="CA62" s="363"/>
      <c r="CB62" s="363"/>
      <c r="CC62" s="363"/>
      <c r="CD62" s="363"/>
      <c r="CE62" s="363"/>
      <c r="CF62" s="363"/>
      <c r="CG62" s="363"/>
      <c r="CH62" s="363"/>
      <c r="CI62" s="363"/>
      <c r="CJ62" s="363"/>
      <c r="CK62" s="363"/>
      <c r="CL62" s="363"/>
      <c r="CM62" s="363"/>
      <c r="CN62" s="363"/>
      <c r="CO62" s="363"/>
    </row>
    <row r="63" spans="1:93" ht="23.5" x14ac:dyDescent="0.25">
      <c r="A63" s="363"/>
      <c r="B63" s="363"/>
      <c r="C63" s="363"/>
      <c r="D63" s="363"/>
      <c r="E63" s="363"/>
      <c r="F63" s="363"/>
      <c r="G63" s="363"/>
      <c r="H63" s="363"/>
      <c r="I63" s="363"/>
      <c r="J63" s="363"/>
      <c r="K63" s="363"/>
      <c r="L63" s="363"/>
      <c r="M63" s="363"/>
      <c r="N63" s="363"/>
      <c r="O63" s="363"/>
      <c r="P63" s="363"/>
      <c r="Q63" s="363"/>
      <c r="R63" s="363"/>
      <c r="S63" s="363"/>
      <c r="T63" s="363"/>
      <c r="U63" s="363"/>
      <c r="V63" s="363"/>
      <c r="W63" s="363"/>
      <c r="X63" s="363"/>
      <c r="Y63" s="363"/>
      <c r="Z63" s="363"/>
      <c r="AA63" s="363"/>
      <c r="AB63" s="363"/>
      <c r="AC63" s="363"/>
      <c r="AD63" s="363"/>
      <c r="AE63" s="363"/>
      <c r="AF63" s="363"/>
      <c r="AG63" s="363"/>
      <c r="AH63" s="363"/>
      <c r="AI63" s="363"/>
      <c r="AJ63" s="363"/>
      <c r="AK63" s="363"/>
      <c r="AL63" s="363"/>
      <c r="AM63" s="363"/>
      <c r="AN63" s="363"/>
      <c r="AO63" s="363"/>
      <c r="AP63" s="363"/>
      <c r="AQ63" s="363"/>
      <c r="AR63" s="363"/>
      <c r="AS63" s="363"/>
      <c r="AT63" s="363"/>
      <c r="AU63" s="363"/>
      <c r="AV63" s="363"/>
      <c r="AW63" s="363"/>
      <c r="AX63" s="363"/>
      <c r="AY63" s="363"/>
      <c r="AZ63" s="363"/>
      <c r="BA63" s="363"/>
      <c r="BB63" s="363"/>
      <c r="BC63" s="363"/>
      <c r="BD63" s="363"/>
      <c r="BE63" s="363"/>
      <c r="BF63" s="363"/>
      <c r="BG63" s="363"/>
      <c r="BH63" s="363"/>
      <c r="BI63" s="363"/>
      <c r="BJ63" s="363"/>
      <c r="BK63" s="363"/>
      <c r="BL63" s="363"/>
      <c r="BM63" s="363"/>
      <c r="BN63" s="363"/>
      <c r="BO63" s="363"/>
      <c r="BP63" s="363"/>
      <c r="BQ63" s="363"/>
      <c r="BR63" s="363"/>
      <c r="BS63" s="363"/>
      <c r="BT63" s="363"/>
      <c r="BU63" s="363"/>
      <c r="BV63" s="363"/>
      <c r="BW63" s="363"/>
      <c r="BX63" s="363"/>
      <c r="BY63" s="363"/>
      <c r="BZ63" s="363"/>
      <c r="CA63" s="363"/>
      <c r="CB63" s="363"/>
      <c r="CC63" s="363"/>
      <c r="CD63" s="363"/>
      <c r="CE63" s="363"/>
      <c r="CF63" s="363"/>
      <c r="CG63" s="363"/>
      <c r="CH63" s="363"/>
      <c r="CI63" s="363"/>
      <c r="CJ63" s="363"/>
      <c r="CK63" s="363"/>
      <c r="CL63" s="363"/>
      <c r="CM63" s="363"/>
      <c r="CN63" s="363"/>
      <c r="CO63" s="363"/>
    </row>
    <row r="64" spans="1:93" ht="23.5" x14ac:dyDescent="0.25">
      <c r="A64" s="363"/>
      <c r="B64" s="363"/>
      <c r="C64" s="363"/>
      <c r="D64" s="363"/>
      <c r="E64" s="363"/>
      <c r="F64" s="363"/>
      <c r="G64" s="363"/>
      <c r="H64" s="363"/>
      <c r="I64" s="363"/>
      <c r="J64" s="363"/>
      <c r="K64" s="363"/>
      <c r="L64" s="363"/>
      <c r="M64" s="363"/>
      <c r="N64" s="363"/>
      <c r="O64" s="363"/>
      <c r="P64" s="363"/>
      <c r="Q64" s="363"/>
      <c r="R64" s="363"/>
      <c r="S64" s="363"/>
      <c r="T64" s="363"/>
      <c r="U64" s="363"/>
      <c r="V64" s="363"/>
      <c r="W64" s="363"/>
      <c r="X64" s="363"/>
      <c r="Y64" s="363"/>
      <c r="Z64" s="363"/>
      <c r="AA64" s="363"/>
      <c r="AB64" s="363"/>
      <c r="AC64" s="363"/>
      <c r="AD64" s="363"/>
      <c r="AE64" s="363"/>
      <c r="AF64" s="363"/>
      <c r="AG64" s="363"/>
      <c r="AH64" s="363"/>
      <c r="AI64" s="363"/>
      <c r="AJ64" s="363"/>
      <c r="AK64" s="363"/>
      <c r="AL64" s="363"/>
      <c r="AM64" s="363"/>
      <c r="AN64" s="363"/>
      <c r="AO64" s="363"/>
      <c r="AP64" s="363"/>
      <c r="AQ64" s="363"/>
      <c r="AR64" s="363"/>
      <c r="AS64" s="363"/>
      <c r="AT64" s="363"/>
      <c r="AU64" s="363"/>
      <c r="AV64" s="363"/>
      <c r="AW64" s="363"/>
      <c r="AX64" s="363"/>
      <c r="AY64" s="363"/>
      <c r="AZ64" s="363"/>
      <c r="BA64" s="363"/>
      <c r="BB64" s="363"/>
      <c r="BC64" s="363"/>
      <c r="BD64" s="363"/>
      <c r="BE64" s="363"/>
      <c r="BF64" s="363"/>
      <c r="BG64" s="363"/>
      <c r="BH64" s="363"/>
      <c r="BI64" s="363"/>
      <c r="BJ64" s="363"/>
      <c r="BK64" s="363"/>
      <c r="BL64" s="363"/>
      <c r="BM64" s="363"/>
      <c r="BN64" s="363"/>
      <c r="BO64" s="363"/>
      <c r="BP64" s="363"/>
      <c r="BQ64" s="363"/>
      <c r="BR64" s="363"/>
      <c r="BS64" s="363"/>
      <c r="BT64" s="363"/>
      <c r="BU64" s="363"/>
      <c r="BV64" s="363"/>
      <c r="BW64" s="363"/>
      <c r="BX64" s="363"/>
      <c r="BY64" s="363"/>
      <c r="BZ64" s="363"/>
      <c r="CA64" s="363"/>
      <c r="CB64" s="363"/>
      <c r="CC64" s="363"/>
      <c r="CD64" s="363"/>
      <c r="CE64" s="363"/>
      <c r="CF64" s="363"/>
      <c r="CG64" s="363"/>
      <c r="CH64" s="363"/>
      <c r="CI64" s="363"/>
      <c r="CJ64" s="363"/>
      <c r="CK64" s="363"/>
      <c r="CL64" s="363"/>
      <c r="CM64" s="363"/>
      <c r="CN64" s="363"/>
      <c r="CO64" s="363"/>
    </row>
    <row r="65" spans="1:93" ht="23.5" x14ac:dyDescent="0.25">
      <c r="A65" s="363"/>
      <c r="B65" s="363"/>
      <c r="C65" s="363"/>
      <c r="D65" s="363"/>
      <c r="E65" s="363"/>
      <c r="F65" s="363"/>
      <c r="G65" s="363"/>
      <c r="H65" s="363"/>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363"/>
      <c r="AI65" s="363"/>
      <c r="AJ65" s="363"/>
      <c r="AK65" s="363"/>
      <c r="AL65" s="363"/>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3"/>
      <c r="BK65" s="363"/>
      <c r="BL65" s="363"/>
      <c r="BM65" s="363"/>
      <c r="BN65" s="363"/>
      <c r="BO65" s="363"/>
      <c r="BP65" s="363"/>
      <c r="BQ65" s="363"/>
      <c r="BR65" s="363"/>
      <c r="BS65" s="363"/>
      <c r="BT65" s="363"/>
      <c r="BU65" s="363"/>
      <c r="BV65" s="363"/>
      <c r="BW65" s="363"/>
      <c r="BX65" s="363"/>
      <c r="BY65" s="363"/>
      <c r="BZ65" s="363"/>
      <c r="CA65" s="363"/>
      <c r="CB65" s="363"/>
      <c r="CC65" s="363"/>
      <c r="CD65" s="363"/>
      <c r="CE65" s="363"/>
      <c r="CF65" s="363"/>
      <c r="CG65" s="363"/>
      <c r="CH65" s="363"/>
      <c r="CI65" s="363"/>
      <c r="CJ65" s="363"/>
      <c r="CK65" s="363"/>
      <c r="CL65" s="363"/>
      <c r="CM65" s="363"/>
      <c r="CN65" s="363"/>
      <c r="CO65" s="363"/>
    </row>
    <row r="66" spans="1:93" ht="23.5" x14ac:dyDescent="0.25">
      <c r="A66" s="363"/>
      <c r="B66" s="363"/>
      <c r="C66" s="363"/>
      <c r="D66" s="363"/>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363"/>
      <c r="AK66" s="363"/>
      <c r="AL66" s="363"/>
      <c r="AM66" s="363"/>
      <c r="AN66" s="363"/>
      <c r="AO66" s="363"/>
      <c r="AP66" s="363"/>
      <c r="AQ66" s="363"/>
      <c r="AR66" s="363"/>
      <c r="AS66" s="363"/>
      <c r="AT66" s="363"/>
      <c r="AU66" s="363"/>
      <c r="AV66" s="363"/>
      <c r="AW66" s="363"/>
      <c r="AX66" s="363"/>
      <c r="AY66" s="363"/>
      <c r="AZ66" s="363"/>
      <c r="BA66" s="363"/>
      <c r="BB66" s="363"/>
      <c r="BC66" s="363"/>
      <c r="BD66" s="363"/>
      <c r="BE66" s="363"/>
      <c r="BF66" s="363"/>
      <c r="BG66" s="363"/>
      <c r="BH66" s="363"/>
      <c r="BI66" s="363"/>
      <c r="BJ66" s="363"/>
      <c r="BK66" s="363"/>
      <c r="BL66" s="363"/>
      <c r="BM66" s="363"/>
      <c r="BN66" s="363"/>
      <c r="BO66" s="363"/>
      <c r="BP66" s="363"/>
      <c r="BQ66" s="363"/>
      <c r="BR66" s="363"/>
      <c r="BS66" s="363"/>
      <c r="BT66" s="363"/>
      <c r="BU66" s="363"/>
      <c r="BV66" s="363"/>
      <c r="BW66" s="363"/>
      <c r="BX66" s="363"/>
      <c r="BY66" s="363"/>
      <c r="BZ66" s="363"/>
      <c r="CA66" s="363"/>
      <c r="CB66" s="363"/>
      <c r="CC66" s="363"/>
      <c r="CD66" s="363"/>
      <c r="CE66" s="363"/>
      <c r="CF66" s="363"/>
      <c r="CG66" s="363"/>
      <c r="CH66" s="363"/>
      <c r="CI66" s="363"/>
      <c r="CJ66" s="363"/>
      <c r="CK66" s="363"/>
      <c r="CL66" s="363"/>
      <c r="CM66" s="363"/>
      <c r="CN66" s="363"/>
      <c r="CO66" s="363"/>
    </row>
    <row r="67" spans="1:93" ht="23.5" x14ac:dyDescent="0.25">
      <c r="A67" s="363"/>
      <c r="B67" s="363"/>
      <c r="C67" s="363"/>
      <c r="D67" s="363"/>
      <c r="E67" s="363"/>
      <c r="F67" s="363"/>
      <c r="G67" s="363"/>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363"/>
      <c r="AP67" s="363"/>
      <c r="AQ67" s="363"/>
      <c r="AR67" s="363"/>
      <c r="AS67" s="363"/>
      <c r="AT67" s="363"/>
      <c r="AU67" s="363"/>
      <c r="AV67" s="363"/>
      <c r="AW67" s="363"/>
      <c r="AX67" s="363"/>
      <c r="AY67" s="363"/>
      <c r="AZ67" s="363"/>
      <c r="BA67" s="363"/>
      <c r="BB67" s="363"/>
      <c r="BC67" s="363"/>
      <c r="BD67" s="363"/>
      <c r="BE67" s="363"/>
      <c r="BF67" s="363"/>
      <c r="BG67" s="363"/>
      <c r="BH67" s="363"/>
      <c r="BI67" s="363"/>
      <c r="BJ67" s="363"/>
      <c r="BK67" s="363"/>
      <c r="BL67" s="363"/>
      <c r="BM67" s="363"/>
      <c r="BN67" s="363"/>
      <c r="BO67" s="363"/>
      <c r="BP67" s="363"/>
      <c r="BQ67" s="363"/>
      <c r="BR67" s="363"/>
      <c r="BS67" s="363"/>
      <c r="BT67" s="363"/>
      <c r="BU67" s="363"/>
      <c r="BV67" s="363"/>
      <c r="BW67" s="363"/>
      <c r="BX67" s="363"/>
      <c r="BY67" s="363"/>
      <c r="BZ67" s="363"/>
      <c r="CA67" s="363"/>
      <c r="CB67" s="363"/>
      <c r="CC67" s="363"/>
      <c r="CD67" s="363"/>
      <c r="CE67" s="363"/>
      <c r="CF67" s="363"/>
      <c r="CG67" s="363"/>
      <c r="CH67" s="363"/>
      <c r="CI67" s="363"/>
      <c r="CJ67" s="363"/>
      <c r="CK67" s="363"/>
      <c r="CL67" s="363"/>
      <c r="CM67" s="363"/>
      <c r="CN67" s="363"/>
      <c r="CO67" s="363"/>
    </row>
    <row r="68" spans="1:93" ht="23.5" x14ac:dyDescent="0.25">
      <c r="A68" s="363"/>
      <c r="B68" s="363"/>
      <c r="C68" s="363"/>
      <c r="D68" s="363"/>
      <c r="E68" s="363"/>
      <c r="F68" s="363"/>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3"/>
      <c r="AL68" s="363"/>
      <c r="AM68" s="363"/>
      <c r="AN68" s="363"/>
      <c r="AO68" s="363"/>
      <c r="AP68" s="363"/>
      <c r="AQ68" s="363"/>
      <c r="AR68" s="363"/>
      <c r="AS68" s="363"/>
      <c r="AT68" s="363"/>
      <c r="AU68" s="363"/>
      <c r="AV68" s="363"/>
      <c r="AW68" s="363"/>
      <c r="AX68" s="363"/>
      <c r="AY68" s="363"/>
      <c r="AZ68" s="363"/>
      <c r="BA68" s="363"/>
      <c r="BB68" s="363"/>
      <c r="BC68" s="363"/>
      <c r="BD68" s="363"/>
      <c r="BE68" s="363"/>
      <c r="BF68" s="363"/>
      <c r="BG68" s="363"/>
      <c r="BH68" s="363"/>
      <c r="BI68" s="363"/>
      <c r="BJ68" s="363"/>
      <c r="BK68" s="363"/>
      <c r="BL68" s="363"/>
      <c r="BM68" s="363"/>
      <c r="BN68" s="363"/>
      <c r="BO68" s="363"/>
      <c r="BP68" s="363"/>
      <c r="BQ68" s="363"/>
      <c r="BR68" s="363"/>
      <c r="BS68" s="363"/>
      <c r="BT68" s="363"/>
      <c r="BU68" s="363"/>
      <c r="BV68" s="363"/>
      <c r="BW68" s="363"/>
      <c r="BX68" s="363"/>
      <c r="BY68" s="363"/>
      <c r="BZ68" s="363"/>
      <c r="CA68" s="363"/>
      <c r="CB68" s="363"/>
      <c r="CC68" s="363"/>
      <c r="CD68" s="363"/>
      <c r="CE68" s="363"/>
      <c r="CF68" s="363"/>
      <c r="CG68" s="363"/>
      <c r="CH68" s="363"/>
      <c r="CI68" s="363"/>
      <c r="CJ68" s="363"/>
      <c r="CK68" s="363"/>
      <c r="CL68" s="363"/>
      <c r="CM68" s="363"/>
      <c r="CN68" s="363"/>
      <c r="CO68" s="363"/>
    </row>
    <row r="69" spans="1:93" ht="23.5" x14ac:dyDescent="0.25">
      <c r="A69" s="363"/>
      <c r="B69" s="363"/>
      <c r="C69" s="363"/>
      <c r="D69" s="363"/>
      <c r="E69" s="363"/>
      <c r="F69" s="363"/>
      <c r="G69" s="363"/>
      <c r="H69" s="363"/>
      <c r="I69" s="363"/>
      <c r="J69" s="363"/>
      <c r="K69" s="363"/>
      <c r="L69" s="363"/>
      <c r="M69" s="363"/>
      <c r="N69" s="363"/>
      <c r="O69" s="363"/>
      <c r="P69" s="363"/>
      <c r="Q69" s="363"/>
      <c r="R69" s="363"/>
      <c r="S69" s="363"/>
      <c r="T69" s="363"/>
      <c r="U69" s="363"/>
      <c r="V69" s="363"/>
      <c r="W69" s="363"/>
      <c r="X69" s="363"/>
      <c r="Y69" s="363"/>
      <c r="Z69" s="363"/>
      <c r="AA69" s="363"/>
      <c r="AB69" s="363"/>
      <c r="AC69" s="363"/>
      <c r="AD69" s="363"/>
      <c r="AE69" s="363"/>
      <c r="AF69" s="363"/>
      <c r="AG69" s="363"/>
      <c r="AH69" s="363"/>
      <c r="AI69" s="363"/>
      <c r="AJ69" s="363"/>
      <c r="AK69" s="363"/>
      <c r="AL69" s="363"/>
      <c r="AM69" s="363"/>
      <c r="AN69" s="363"/>
      <c r="AO69" s="363"/>
      <c r="AP69" s="363"/>
      <c r="AQ69" s="363"/>
      <c r="AR69" s="363"/>
      <c r="AS69" s="363"/>
      <c r="AT69" s="363"/>
      <c r="AU69" s="363"/>
      <c r="AV69" s="363"/>
      <c r="AW69" s="363"/>
      <c r="AX69" s="363"/>
      <c r="AY69" s="363"/>
      <c r="AZ69" s="363"/>
      <c r="BA69" s="363"/>
      <c r="BB69" s="363"/>
      <c r="BC69" s="363"/>
      <c r="BD69" s="363"/>
      <c r="BE69" s="363"/>
      <c r="BF69" s="363"/>
      <c r="BG69" s="363"/>
      <c r="BH69" s="363"/>
      <c r="BI69" s="363"/>
      <c r="BJ69" s="363"/>
      <c r="BK69" s="363"/>
      <c r="BL69" s="363"/>
      <c r="BM69" s="363"/>
      <c r="BN69" s="363"/>
      <c r="BO69" s="363"/>
      <c r="BP69" s="363"/>
      <c r="BQ69" s="363"/>
      <c r="BR69" s="363"/>
      <c r="BS69" s="363"/>
      <c r="BT69" s="363"/>
      <c r="BU69" s="363"/>
      <c r="BV69" s="363"/>
      <c r="BW69" s="363"/>
      <c r="BX69" s="363"/>
      <c r="BY69" s="363"/>
      <c r="BZ69" s="363"/>
      <c r="CA69" s="363"/>
      <c r="CB69" s="363"/>
      <c r="CC69" s="363"/>
      <c r="CD69" s="363"/>
      <c r="CE69" s="363"/>
      <c r="CF69" s="363"/>
      <c r="CG69" s="363"/>
      <c r="CH69" s="363"/>
      <c r="CI69" s="363"/>
      <c r="CJ69" s="363"/>
      <c r="CK69" s="363"/>
      <c r="CL69" s="363"/>
      <c r="CM69" s="363"/>
      <c r="CN69" s="363"/>
      <c r="CO69" s="363"/>
    </row>
    <row r="70" spans="1:93" ht="23.5" x14ac:dyDescent="0.25">
      <c r="A70" s="363"/>
      <c r="B70" s="363"/>
      <c r="C70" s="363"/>
      <c r="D70" s="363"/>
      <c r="E70" s="363"/>
      <c r="F70" s="363"/>
      <c r="G70" s="363"/>
      <c r="H70" s="363"/>
      <c r="I70" s="363"/>
      <c r="J70" s="363"/>
      <c r="K70" s="363"/>
      <c r="L70" s="363"/>
      <c r="M70" s="363"/>
      <c r="N70" s="363"/>
      <c r="O70" s="363"/>
      <c r="P70" s="363"/>
      <c r="Q70" s="363"/>
      <c r="R70" s="363"/>
      <c r="S70" s="363"/>
      <c r="T70" s="363"/>
      <c r="U70" s="363"/>
      <c r="V70" s="363"/>
      <c r="W70" s="363"/>
      <c r="X70" s="363"/>
      <c r="Y70" s="363"/>
      <c r="Z70" s="363"/>
      <c r="AA70" s="363"/>
      <c r="AB70" s="363"/>
      <c r="AC70" s="363"/>
      <c r="AD70" s="363"/>
      <c r="AE70" s="363"/>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63"/>
      <c r="BQ70" s="363"/>
      <c r="BR70" s="363"/>
      <c r="BS70" s="363"/>
      <c r="BT70" s="363"/>
      <c r="BU70" s="363"/>
      <c r="BV70" s="363"/>
      <c r="BW70" s="363"/>
      <c r="BX70" s="363"/>
      <c r="BY70" s="363"/>
      <c r="BZ70" s="363"/>
      <c r="CA70" s="363"/>
      <c r="CB70" s="363"/>
      <c r="CC70" s="363"/>
      <c r="CD70" s="363"/>
      <c r="CE70" s="363"/>
      <c r="CF70" s="363"/>
      <c r="CG70" s="363"/>
      <c r="CH70" s="363"/>
      <c r="CI70" s="363"/>
      <c r="CJ70" s="363"/>
      <c r="CK70" s="363"/>
      <c r="CL70" s="363"/>
      <c r="CM70" s="363"/>
      <c r="CN70" s="363"/>
      <c r="CO70" s="363"/>
    </row>
    <row r="71" spans="1:93" ht="23.5" x14ac:dyDescent="0.25">
      <c r="A71" s="363"/>
      <c r="B71" s="363"/>
      <c r="C71" s="363"/>
      <c r="D71" s="363"/>
      <c r="E71" s="363"/>
      <c r="F71" s="363"/>
      <c r="G71" s="363"/>
      <c r="H71" s="363"/>
      <c r="I71" s="363"/>
      <c r="J71" s="363"/>
      <c r="K71" s="363"/>
      <c r="L71" s="363"/>
      <c r="M71" s="363"/>
      <c r="N71" s="363"/>
      <c r="O71" s="363"/>
      <c r="P71" s="363"/>
      <c r="Q71" s="363"/>
      <c r="R71" s="363"/>
      <c r="S71" s="363"/>
      <c r="T71" s="363"/>
      <c r="U71" s="363"/>
      <c r="V71" s="363"/>
      <c r="W71" s="363"/>
      <c r="X71" s="363"/>
      <c r="Y71" s="363"/>
      <c r="Z71" s="363"/>
      <c r="AA71" s="363"/>
      <c r="AB71" s="363"/>
      <c r="AC71" s="363"/>
      <c r="AD71" s="363"/>
      <c r="AE71" s="363"/>
      <c r="AF71" s="363"/>
      <c r="AG71" s="363"/>
      <c r="AH71" s="363"/>
      <c r="AI71" s="363"/>
      <c r="AJ71" s="363"/>
      <c r="AK71" s="363"/>
      <c r="AL71" s="363"/>
      <c r="AM71" s="363"/>
      <c r="AN71" s="363"/>
      <c r="AO71" s="363"/>
      <c r="AP71" s="363"/>
      <c r="AQ71" s="363"/>
      <c r="AR71" s="363"/>
      <c r="AS71" s="363"/>
      <c r="AT71" s="363"/>
      <c r="AU71" s="363"/>
      <c r="AV71" s="363"/>
      <c r="AW71" s="363"/>
      <c r="AX71" s="363"/>
      <c r="AY71" s="363"/>
      <c r="AZ71" s="363"/>
      <c r="BA71" s="363"/>
      <c r="BB71" s="363"/>
      <c r="BC71" s="363"/>
      <c r="BD71" s="363"/>
      <c r="BE71" s="363"/>
      <c r="BF71" s="363"/>
      <c r="BG71" s="363"/>
      <c r="BH71" s="363"/>
      <c r="BI71" s="363"/>
      <c r="BJ71" s="363"/>
      <c r="BK71" s="363"/>
      <c r="BL71" s="363"/>
      <c r="BM71" s="363"/>
      <c r="BN71" s="363"/>
      <c r="BO71" s="363"/>
      <c r="BP71" s="363"/>
      <c r="BQ71" s="363"/>
      <c r="BR71" s="363"/>
      <c r="BS71" s="363"/>
      <c r="BT71" s="363"/>
      <c r="BU71" s="363"/>
      <c r="BV71" s="363"/>
      <c r="BW71" s="363"/>
      <c r="BX71" s="363"/>
      <c r="BY71" s="363"/>
      <c r="BZ71" s="363"/>
      <c r="CA71" s="363"/>
      <c r="CB71" s="363"/>
      <c r="CC71" s="363"/>
      <c r="CD71" s="363"/>
      <c r="CE71" s="363"/>
      <c r="CF71" s="363"/>
      <c r="CG71" s="363"/>
      <c r="CH71" s="363"/>
      <c r="CI71" s="363"/>
      <c r="CJ71" s="363"/>
      <c r="CK71" s="363"/>
      <c r="CL71" s="363"/>
      <c r="CM71" s="363"/>
      <c r="CN71" s="363"/>
      <c r="CO71" s="363"/>
    </row>
    <row r="72" spans="1:93" ht="23.5" x14ac:dyDescent="0.25">
      <c r="A72" s="363"/>
      <c r="B72" s="363"/>
      <c r="C72" s="363"/>
      <c r="D72" s="363"/>
      <c r="E72" s="363"/>
      <c r="F72" s="363"/>
      <c r="G72" s="363"/>
      <c r="H72" s="363"/>
      <c r="I72" s="363"/>
      <c r="J72" s="363"/>
      <c r="K72" s="363"/>
      <c r="L72" s="363"/>
      <c r="M72" s="363"/>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363"/>
      <c r="AK72" s="363"/>
      <c r="AL72" s="363"/>
      <c r="AM72" s="363"/>
      <c r="AN72" s="363"/>
      <c r="AO72" s="363"/>
      <c r="AP72" s="363"/>
      <c r="AQ72" s="363"/>
      <c r="AR72" s="363"/>
      <c r="AS72" s="363"/>
      <c r="AT72" s="363"/>
      <c r="AU72" s="363"/>
      <c r="AV72" s="363"/>
      <c r="AW72" s="363"/>
      <c r="AX72" s="363"/>
      <c r="AY72" s="363"/>
      <c r="AZ72" s="363"/>
      <c r="BA72" s="363"/>
      <c r="BB72" s="363"/>
      <c r="BC72" s="363"/>
      <c r="BD72" s="363"/>
      <c r="BE72" s="363"/>
      <c r="BF72" s="363"/>
      <c r="BG72" s="363"/>
      <c r="BH72" s="363"/>
      <c r="BI72" s="363"/>
      <c r="BJ72" s="363"/>
      <c r="BK72" s="363"/>
      <c r="BL72" s="363"/>
      <c r="BM72" s="363"/>
      <c r="BN72" s="363"/>
      <c r="BO72" s="363"/>
      <c r="BP72" s="363"/>
      <c r="BQ72" s="363"/>
      <c r="BR72" s="363"/>
      <c r="BS72" s="363"/>
      <c r="BT72" s="363"/>
      <c r="BU72" s="363"/>
      <c r="BV72" s="363"/>
      <c r="BW72" s="363"/>
      <c r="BX72" s="363"/>
      <c r="BY72" s="363"/>
      <c r="BZ72" s="363"/>
      <c r="CA72" s="363"/>
      <c r="CB72" s="363"/>
      <c r="CC72" s="363"/>
      <c r="CD72" s="363"/>
      <c r="CE72" s="363"/>
      <c r="CF72" s="363"/>
      <c r="CG72" s="363"/>
      <c r="CH72" s="363"/>
      <c r="CI72" s="363"/>
      <c r="CJ72" s="363"/>
      <c r="CK72" s="363"/>
      <c r="CL72" s="363"/>
      <c r="CM72" s="363"/>
      <c r="CN72" s="363"/>
      <c r="CO72" s="363"/>
    </row>
    <row r="73" spans="1:93" ht="23.5" x14ac:dyDescent="0.25">
      <c r="A73" s="363"/>
      <c r="B73" s="363"/>
      <c r="C73" s="363"/>
      <c r="D73" s="363"/>
      <c r="E73" s="363"/>
      <c r="F73" s="363"/>
      <c r="G73" s="363"/>
      <c r="H73" s="363"/>
      <c r="I73" s="363"/>
      <c r="J73" s="363"/>
      <c r="K73" s="363"/>
      <c r="L73" s="363"/>
      <c r="M73" s="363"/>
      <c r="N73" s="363"/>
      <c r="O73" s="363"/>
      <c r="P73" s="363"/>
      <c r="Q73" s="363"/>
      <c r="R73" s="363"/>
      <c r="S73" s="363"/>
      <c r="T73" s="363"/>
      <c r="U73" s="363"/>
      <c r="V73" s="363"/>
      <c r="W73" s="363"/>
      <c r="X73" s="363"/>
      <c r="Y73" s="363"/>
      <c r="Z73" s="363"/>
      <c r="AA73" s="363"/>
      <c r="AB73" s="363"/>
      <c r="AC73" s="363"/>
      <c r="AD73" s="363"/>
      <c r="AE73" s="363"/>
      <c r="AF73" s="363"/>
      <c r="AG73" s="363"/>
      <c r="AH73" s="363"/>
      <c r="AI73" s="363"/>
      <c r="AJ73" s="363"/>
      <c r="AK73" s="363"/>
      <c r="AL73" s="363"/>
      <c r="AM73" s="363"/>
      <c r="AN73" s="363"/>
      <c r="AO73" s="363"/>
      <c r="AP73" s="363"/>
      <c r="AQ73" s="363"/>
      <c r="AR73" s="363"/>
      <c r="AS73" s="363"/>
      <c r="AT73" s="363"/>
      <c r="AU73" s="363"/>
      <c r="AV73" s="363"/>
      <c r="AW73" s="363"/>
      <c r="AX73" s="363"/>
      <c r="AY73" s="363"/>
      <c r="AZ73" s="363"/>
      <c r="BA73" s="363"/>
      <c r="BB73" s="363"/>
      <c r="BC73" s="363"/>
      <c r="BD73" s="363"/>
      <c r="BE73" s="363"/>
      <c r="BF73" s="363"/>
      <c r="BG73" s="363"/>
      <c r="BH73" s="363"/>
      <c r="BI73" s="363"/>
      <c r="BJ73" s="363"/>
      <c r="BK73" s="363"/>
      <c r="BL73" s="363"/>
      <c r="BM73" s="363"/>
      <c r="BN73" s="363"/>
      <c r="BO73" s="363"/>
      <c r="BP73" s="363"/>
      <c r="BQ73" s="363"/>
      <c r="BR73" s="363"/>
      <c r="BS73" s="363"/>
      <c r="BT73" s="363"/>
      <c r="BU73" s="363"/>
      <c r="BV73" s="363"/>
      <c r="BW73" s="363"/>
      <c r="BX73" s="363"/>
      <c r="BY73" s="363"/>
      <c r="BZ73" s="363"/>
      <c r="CA73" s="363"/>
      <c r="CB73" s="363"/>
      <c r="CC73" s="363"/>
      <c r="CD73" s="363"/>
      <c r="CE73" s="363"/>
      <c r="CF73" s="363"/>
      <c r="CG73" s="363"/>
      <c r="CH73" s="363"/>
      <c r="CI73" s="363"/>
      <c r="CJ73" s="363"/>
      <c r="CK73" s="363"/>
      <c r="CL73" s="363"/>
      <c r="CM73" s="363"/>
      <c r="CN73" s="363"/>
      <c r="CO73" s="363"/>
    </row>
    <row r="74" spans="1:93" ht="23.5" x14ac:dyDescent="0.25">
      <c r="A74" s="363"/>
      <c r="B74" s="363"/>
      <c r="C74" s="363"/>
      <c r="D74" s="363"/>
      <c r="E74" s="363"/>
      <c r="F74" s="363"/>
      <c r="G74" s="363"/>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c r="AN74" s="363"/>
      <c r="AO74" s="363"/>
      <c r="AP74" s="363"/>
      <c r="AQ74" s="363"/>
      <c r="AR74" s="363"/>
      <c r="AS74" s="363"/>
      <c r="AT74" s="363"/>
      <c r="AU74" s="363"/>
      <c r="AV74" s="363"/>
      <c r="AW74" s="363"/>
      <c r="AX74" s="363"/>
      <c r="AY74" s="363"/>
      <c r="AZ74" s="363"/>
      <c r="BA74" s="363"/>
      <c r="BB74" s="363"/>
      <c r="BC74" s="363"/>
      <c r="BD74" s="363"/>
      <c r="BE74" s="363"/>
      <c r="BF74" s="363"/>
      <c r="BG74" s="363"/>
      <c r="BH74" s="363"/>
      <c r="BI74" s="363"/>
      <c r="BJ74" s="363"/>
      <c r="BK74" s="363"/>
      <c r="BL74" s="363"/>
      <c r="BM74" s="363"/>
      <c r="BN74" s="363"/>
      <c r="BO74" s="363"/>
      <c r="BP74" s="363"/>
      <c r="BQ74" s="363"/>
      <c r="BR74" s="363"/>
      <c r="BS74" s="363"/>
      <c r="BT74" s="363"/>
      <c r="BU74" s="363"/>
      <c r="BV74" s="363"/>
      <c r="BW74" s="363"/>
      <c r="BX74" s="363"/>
      <c r="BY74" s="363"/>
      <c r="BZ74" s="363"/>
      <c r="CA74" s="363"/>
      <c r="CB74" s="363"/>
      <c r="CC74" s="363"/>
      <c r="CD74" s="363"/>
      <c r="CE74" s="363"/>
      <c r="CF74" s="363"/>
      <c r="CG74" s="363"/>
      <c r="CH74" s="363"/>
      <c r="CI74" s="363"/>
      <c r="CJ74" s="363"/>
      <c r="CK74" s="363"/>
      <c r="CL74" s="363"/>
      <c r="CM74" s="363"/>
      <c r="CN74" s="363"/>
      <c r="CO74" s="363"/>
    </row>
    <row r="75" spans="1:93" ht="23.5" x14ac:dyDescent="0.25">
      <c r="A75" s="363"/>
      <c r="B75" s="363"/>
      <c r="C75" s="363"/>
      <c r="D75" s="363"/>
      <c r="E75" s="363"/>
      <c r="F75" s="363"/>
      <c r="G75" s="363"/>
      <c r="H75" s="363"/>
      <c r="I75" s="363"/>
      <c r="J75" s="363"/>
      <c r="K75" s="363"/>
      <c r="L75" s="363"/>
      <c r="M75" s="363"/>
      <c r="N75" s="363"/>
      <c r="O75" s="363"/>
      <c r="P75" s="363"/>
      <c r="Q75" s="363"/>
      <c r="R75" s="363"/>
      <c r="S75" s="363"/>
      <c r="T75" s="363"/>
      <c r="U75" s="363"/>
      <c r="V75" s="363"/>
      <c r="W75" s="363"/>
      <c r="X75" s="363"/>
      <c r="Y75" s="363"/>
      <c r="Z75" s="363"/>
      <c r="AA75" s="363"/>
      <c r="AB75" s="363"/>
      <c r="AC75" s="363"/>
      <c r="AD75" s="363"/>
      <c r="AE75" s="363"/>
      <c r="AF75" s="363"/>
      <c r="AG75" s="363"/>
      <c r="AH75" s="363"/>
      <c r="AI75" s="363"/>
      <c r="AJ75" s="363"/>
      <c r="AK75" s="363"/>
      <c r="AL75" s="363"/>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3"/>
      <c r="BK75" s="363"/>
      <c r="BL75" s="363"/>
      <c r="BM75" s="363"/>
      <c r="BN75" s="363"/>
      <c r="BO75" s="363"/>
      <c r="BP75" s="363"/>
      <c r="BQ75" s="363"/>
      <c r="BR75" s="363"/>
      <c r="BS75" s="363"/>
      <c r="BT75" s="363"/>
      <c r="BU75" s="363"/>
      <c r="BV75" s="363"/>
      <c r="BW75" s="363"/>
      <c r="BX75" s="363"/>
      <c r="BY75" s="363"/>
      <c r="BZ75" s="363"/>
      <c r="CA75" s="363"/>
      <c r="CB75" s="363"/>
      <c r="CC75" s="363"/>
      <c r="CD75" s="363"/>
      <c r="CE75" s="363"/>
      <c r="CF75" s="363"/>
      <c r="CG75" s="363"/>
      <c r="CH75" s="363"/>
      <c r="CI75" s="363"/>
      <c r="CJ75" s="363"/>
      <c r="CK75" s="363"/>
      <c r="CL75" s="363"/>
      <c r="CM75" s="363"/>
      <c r="CN75" s="363"/>
      <c r="CO75" s="363"/>
    </row>
    <row r="76" spans="1:93" ht="23.5" x14ac:dyDescent="0.25">
      <c r="A76" s="363"/>
      <c r="B76" s="363"/>
      <c r="C76" s="363"/>
      <c r="D76" s="363"/>
      <c r="E76" s="363"/>
      <c r="F76" s="363"/>
      <c r="G76" s="363"/>
      <c r="H76" s="363"/>
      <c r="I76" s="363"/>
      <c r="J76" s="363"/>
      <c r="K76" s="363"/>
      <c r="L76" s="363"/>
      <c r="M76" s="363"/>
      <c r="N76" s="363"/>
      <c r="O76" s="363"/>
      <c r="P76" s="363"/>
      <c r="Q76" s="363"/>
      <c r="R76" s="363"/>
      <c r="S76" s="363"/>
      <c r="T76" s="363"/>
      <c r="U76" s="363"/>
      <c r="V76" s="363"/>
      <c r="W76" s="363"/>
      <c r="X76" s="363"/>
      <c r="Y76" s="363"/>
      <c r="Z76" s="363"/>
      <c r="AA76" s="363"/>
      <c r="AB76" s="363"/>
      <c r="AC76" s="363"/>
      <c r="AD76" s="363"/>
      <c r="AE76" s="363"/>
      <c r="AF76" s="363"/>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3"/>
      <c r="BK76" s="363"/>
      <c r="BL76" s="363"/>
      <c r="BM76" s="363"/>
      <c r="BN76" s="363"/>
      <c r="BO76" s="363"/>
      <c r="BP76" s="363"/>
      <c r="BQ76" s="363"/>
      <c r="BR76" s="363"/>
      <c r="BS76" s="363"/>
      <c r="BT76" s="363"/>
      <c r="BU76" s="363"/>
      <c r="BV76" s="363"/>
      <c r="BW76" s="363"/>
      <c r="BX76" s="363"/>
      <c r="BY76" s="363"/>
      <c r="BZ76" s="363"/>
      <c r="CA76" s="363"/>
      <c r="CB76" s="363"/>
      <c r="CC76" s="363"/>
      <c r="CD76" s="363"/>
      <c r="CE76" s="363"/>
      <c r="CF76" s="363"/>
      <c r="CG76" s="363"/>
      <c r="CH76" s="363"/>
      <c r="CI76" s="363"/>
      <c r="CJ76" s="363"/>
      <c r="CK76" s="363"/>
      <c r="CL76" s="363"/>
      <c r="CM76" s="363"/>
      <c r="CN76" s="363"/>
      <c r="CO76" s="363"/>
    </row>
    <row r="77" spans="1:93" ht="23.5" x14ac:dyDescent="0.25">
      <c r="A77" s="363"/>
      <c r="B77" s="363"/>
      <c r="C77" s="363"/>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363"/>
      <c r="AI77" s="363"/>
      <c r="AJ77" s="363"/>
      <c r="AK77" s="363"/>
      <c r="AL77" s="363"/>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3"/>
      <c r="BK77" s="363"/>
      <c r="BL77" s="363"/>
      <c r="BM77" s="363"/>
      <c r="BN77" s="363"/>
      <c r="BO77" s="363"/>
      <c r="BP77" s="363"/>
      <c r="BQ77" s="363"/>
      <c r="BR77" s="363"/>
      <c r="BS77" s="363"/>
      <c r="BT77" s="363"/>
      <c r="BU77" s="363"/>
      <c r="BV77" s="363"/>
      <c r="BW77" s="363"/>
      <c r="BX77" s="363"/>
      <c r="BY77" s="363"/>
      <c r="BZ77" s="363"/>
      <c r="CA77" s="363"/>
      <c r="CB77" s="363"/>
      <c r="CC77" s="363"/>
      <c r="CD77" s="363"/>
      <c r="CE77" s="363"/>
      <c r="CF77" s="363"/>
      <c r="CG77" s="363"/>
      <c r="CH77" s="363"/>
      <c r="CI77" s="363"/>
      <c r="CJ77" s="363"/>
      <c r="CK77" s="363"/>
      <c r="CL77" s="363"/>
      <c r="CM77" s="363"/>
      <c r="CN77" s="363"/>
      <c r="CO77" s="363"/>
    </row>
    <row r="78" spans="1:93" ht="23.5" x14ac:dyDescent="0.25">
      <c r="A78" s="363"/>
      <c r="B78" s="363"/>
      <c r="C78" s="363"/>
      <c r="D78" s="363"/>
      <c r="E78" s="363"/>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3"/>
      <c r="BG78" s="363"/>
      <c r="BH78" s="363"/>
      <c r="BI78" s="363"/>
      <c r="BJ78" s="363"/>
      <c r="BK78" s="363"/>
      <c r="BL78" s="363"/>
      <c r="BM78" s="363"/>
      <c r="BN78" s="363"/>
      <c r="BO78" s="363"/>
      <c r="BP78" s="363"/>
      <c r="BQ78" s="363"/>
      <c r="BR78" s="363"/>
      <c r="BS78" s="363"/>
      <c r="BT78" s="363"/>
      <c r="BU78" s="363"/>
      <c r="BV78" s="363"/>
      <c r="BW78" s="363"/>
      <c r="BX78" s="363"/>
      <c r="BY78" s="363"/>
      <c r="BZ78" s="363"/>
      <c r="CA78" s="363"/>
      <c r="CB78" s="363"/>
      <c r="CC78" s="363"/>
      <c r="CD78" s="363"/>
      <c r="CE78" s="363"/>
      <c r="CF78" s="363"/>
      <c r="CG78" s="363"/>
      <c r="CH78" s="363"/>
      <c r="CI78" s="363"/>
      <c r="CJ78" s="363"/>
      <c r="CK78" s="363"/>
      <c r="CL78" s="363"/>
      <c r="CM78" s="363"/>
      <c r="CN78" s="363"/>
      <c r="CO78" s="363"/>
    </row>
    <row r="79" spans="1:93" ht="23.5" x14ac:dyDescent="0.25">
      <c r="A79" s="363"/>
      <c r="B79" s="363"/>
      <c r="C79" s="363"/>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363"/>
      <c r="AJ79" s="363"/>
      <c r="AK79" s="363"/>
      <c r="AL79" s="363"/>
      <c r="AM79" s="363"/>
      <c r="AN79" s="363"/>
      <c r="AO79" s="363"/>
      <c r="AP79" s="363"/>
      <c r="AQ79" s="363"/>
      <c r="AR79" s="363"/>
      <c r="AS79" s="363"/>
      <c r="AT79" s="363"/>
      <c r="AU79" s="363"/>
      <c r="AV79" s="363"/>
      <c r="AW79" s="363"/>
      <c r="AX79" s="363"/>
      <c r="AY79" s="363"/>
      <c r="AZ79" s="363"/>
      <c r="BA79" s="363"/>
      <c r="BB79" s="363"/>
      <c r="BC79" s="363"/>
      <c r="BD79" s="363"/>
      <c r="BE79" s="363"/>
      <c r="BF79" s="363"/>
      <c r="BG79" s="363"/>
      <c r="BH79" s="363"/>
      <c r="BI79" s="363"/>
      <c r="BJ79" s="363"/>
      <c r="BK79" s="363"/>
      <c r="BL79" s="363"/>
      <c r="BM79" s="363"/>
      <c r="BN79" s="363"/>
      <c r="BO79" s="363"/>
      <c r="BP79" s="363"/>
      <c r="BQ79" s="363"/>
      <c r="BR79" s="363"/>
      <c r="BS79" s="363"/>
      <c r="BT79" s="363"/>
      <c r="BU79" s="363"/>
      <c r="BV79" s="363"/>
      <c r="BW79" s="363"/>
      <c r="BX79" s="363"/>
      <c r="BY79" s="363"/>
      <c r="BZ79" s="363"/>
      <c r="CA79" s="363"/>
      <c r="CB79" s="363"/>
      <c r="CC79" s="363"/>
      <c r="CD79" s="363"/>
      <c r="CE79" s="363"/>
      <c r="CF79" s="363"/>
      <c r="CG79" s="363"/>
      <c r="CH79" s="363"/>
      <c r="CI79" s="363"/>
      <c r="CJ79" s="363"/>
      <c r="CK79" s="363"/>
      <c r="CL79" s="363"/>
      <c r="CM79" s="363"/>
      <c r="CN79" s="363"/>
      <c r="CO79" s="363"/>
    </row>
    <row r="80" spans="1:93" ht="23.5" x14ac:dyDescent="0.25">
      <c r="A80" s="363"/>
      <c r="B80" s="363"/>
      <c r="C80" s="363"/>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c r="AL80" s="363"/>
      <c r="AM80" s="363"/>
      <c r="AN80" s="363"/>
      <c r="AO80" s="363"/>
      <c r="AP80" s="363"/>
      <c r="AQ80" s="363"/>
      <c r="AR80" s="363"/>
      <c r="AS80" s="363"/>
      <c r="AT80" s="363"/>
      <c r="AU80" s="363"/>
      <c r="AV80" s="363"/>
      <c r="AW80" s="363"/>
      <c r="AX80" s="363"/>
      <c r="AY80" s="363"/>
      <c r="AZ80" s="363"/>
      <c r="BA80" s="363"/>
      <c r="BB80" s="363"/>
      <c r="BC80" s="363"/>
      <c r="BD80" s="363"/>
      <c r="BE80" s="363"/>
      <c r="BF80" s="363"/>
      <c r="BG80" s="363"/>
      <c r="BH80" s="363"/>
      <c r="BI80" s="363"/>
      <c r="BJ80" s="363"/>
      <c r="BK80" s="363"/>
      <c r="BL80" s="363"/>
      <c r="BM80" s="363"/>
      <c r="BN80" s="363"/>
      <c r="BO80" s="363"/>
      <c r="BP80" s="363"/>
      <c r="BQ80" s="363"/>
      <c r="BR80" s="363"/>
      <c r="BS80" s="363"/>
      <c r="BT80" s="363"/>
      <c r="BU80" s="363"/>
      <c r="BV80" s="363"/>
      <c r="BW80" s="363"/>
      <c r="BX80" s="363"/>
      <c r="BY80" s="363"/>
      <c r="BZ80" s="363"/>
      <c r="CA80" s="363"/>
      <c r="CB80" s="363"/>
      <c r="CC80" s="363"/>
      <c r="CD80" s="363"/>
      <c r="CE80" s="363"/>
      <c r="CF80" s="363"/>
      <c r="CG80" s="363"/>
      <c r="CH80" s="363"/>
      <c r="CI80" s="363"/>
      <c r="CJ80" s="363"/>
      <c r="CK80" s="363"/>
      <c r="CL80" s="363"/>
      <c r="CM80" s="363"/>
      <c r="CN80" s="363"/>
      <c r="CO80" s="363"/>
    </row>
    <row r="81" spans="1:93" ht="23.5" x14ac:dyDescent="0.25">
      <c r="A81" s="363"/>
      <c r="B81" s="363"/>
      <c r="C81" s="363"/>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63"/>
      <c r="AP81" s="363"/>
      <c r="AQ81" s="363"/>
      <c r="AR81" s="363"/>
      <c r="AS81" s="363"/>
      <c r="AT81" s="363"/>
      <c r="AU81" s="363"/>
      <c r="AV81" s="363"/>
      <c r="AW81" s="363"/>
      <c r="AX81" s="363"/>
      <c r="AY81" s="363"/>
      <c r="AZ81" s="363"/>
      <c r="BA81" s="363"/>
      <c r="BB81" s="363"/>
      <c r="BC81" s="363"/>
      <c r="BD81" s="363"/>
      <c r="BE81" s="363"/>
      <c r="BF81" s="363"/>
      <c r="BG81" s="363"/>
      <c r="BH81" s="363"/>
      <c r="BI81" s="363"/>
      <c r="BJ81" s="363"/>
      <c r="BK81" s="363"/>
      <c r="BL81" s="363"/>
      <c r="BM81" s="363"/>
      <c r="BN81" s="363"/>
      <c r="BO81" s="363"/>
      <c r="BP81" s="363"/>
      <c r="BQ81" s="363"/>
      <c r="BR81" s="363"/>
      <c r="BS81" s="363"/>
      <c r="BT81" s="363"/>
      <c r="BU81" s="363"/>
      <c r="BV81" s="363"/>
      <c r="BW81" s="363"/>
      <c r="BX81" s="363"/>
      <c r="BY81" s="363"/>
      <c r="BZ81" s="363"/>
      <c r="CA81" s="363"/>
      <c r="CB81" s="363"/>
      <c r="CC81" s="363"/>
      <c r="CD81" s="363"/>
      <c r="CE81" s="363"/>
      <c r="CF81" s="363"/>
      <c r="CG81" s="363"/>
      <c r="CH81" s="363"/>
      <c r="CI81" s="363"/>
      <c r="CJ81" s="363"/>
      <c r="CK81" s="363"/>
      <c r="CL81" s="363"/>
      <c r="CM81" s="363"/>
      <c r="CN81" s="363"/>
      <c r="CO81" s="363"/>
    </row>
    <row r="82" spans="1:93" ht="23.5" x14ac:dyDescent="0.25">
      <c r="A82" s="363"/>
      <c r="B82" s="363"/>
      <c r="C82" s="363"/>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363"/>
      <c r="AP82" s="363"/>
      <c r="AQ82" s="363"/>
      <c r="AR82" s="363"/>
      <c r="AS82" s="363"/>
      <c r="AT82" s="363"/>
      <c r="AU82" s="363"/>
      <c r="AV82" s="363"/>
      <c r="AW82" s="363"/>
      <c r="AX82" s="363"/>
      <c r="AY82" s="363"/>
      <c r="AZ82" s="363"/>
      <c r="BA82" s="363"/>
      <c r="BB82" s="363"/>
      <c r="BC82" s="363"/>
      <c r="BD82" s="363"/>
      <c r="BE82" s="363"/>
      <c r="BF82" s="363"/>
      <c r="BG82" s="363"/>
      <c r="BH82" s="363"/>
      <c r="BI82" s="363"/>
      <c r="BJ82" s="363"/>
      <c r="BK82" s="363"/>
      <c r="BL82" s="363"/>
      <c r="BM82" s="363"/>
      <c r="BN82" s="363"/>
      <c r="BO82" s="363"/>
      <c r="BP82" s="363"/>
      <c r="BQ82" s="363"/>
      <c r="BR82" s="363"/>
      <c r="BS82" s="363"/>
      <c r="BT82" s="363"/>
      <c r="BU82" s="363"/>
      <c r="BV82" s="363"/>
      <c r="BW82" s="363"/>
      <c r="BX82" s="363"/>
      <c r="BY82" s="363"/>
      <c r="BZ82" s="363"/>
      <c r="CA82" s="363"/>
      <c r="CB82" s="363"/>
      <c r="CC82" s="363"/>
      <c r="CD82" s="363"/>
      <c r="CE82" s="363"/>
      <c r="CF82" s="363"/>
      <c r="CG82" s="363"/>
      <c r="CH82" s="363"/>
      <c r="CI82" s="363"/>
      <c r="CJ82" s="363"/>
      <c r="CK82" s="363"/>
      <c r="CL82" s="363"/>
      <c r="CM82" s="363"/>
      <c r="CN82" s="363"/>
      <c r="CO82" s="363"/>
    </row>
    <row r="83" spans="1:93" ht="23.5" x14ac:dyDescent="0.25">
      <c r="A83" s="363"/>
      <c r="B83" s="363"/>
      <c r="C83" s="363"/>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363"/>
      <c r="AP83" s="363"/>
      <c r="AQ83" s="363"/>
      <c r="AR83" s="363"/>
      <c r="AS83" s="363"/>
      <c r="AT83" s="363"/>
      <c r="AU83" s="363"/>
      <c r="AV83" s="363"/>
      <c r="AW83" s="363"/>
      <c r="AX83" s="363"/>
      <c r="AY83" s="363"/>
      <c r="AZ83" s="363"/>
      <c r="BA83" s="363"/>
      <c r="BB83" s="363"/>
      <c r="BC83" s="363"/>
      <c r="BD83" s="363"/>
      <c r="BE83" s="363"/>
      <c r="BF83" s="363"/>
      <c r="BG83" s="363"/>
      <c r="BH83" s="363"/>
      <c r="BI83" s="363"/>
      <c r="BJ83" s="363"/>
      <c r="BK83" s="363"/>
      <c r="BL83" s="363"/>
      <c r="BM83" s="363"/>
      <c r="BN83" s="363"/>
      <c r="BO83" s="363"/>
      <c r="BP83" s="363"/>
      <c r="BQ83" s="363"/>
      <c r="BR83" s="363"/>
      <c r="BS83" s="363"/>
      <c r="BT83" s="363"/>
      <c r="BU83" s="363"/>
      <c r="BV83" s="363"/>
      <c r="BW83" s="363"/>
      <c r="BX83" s="363"/>
      <c r="BY83" s="363"/>
      <c r="BZ83" s="363"/>
      <c r="CA83" s="363"/>
      <c r="CB83" s="363"/>
      <c r="CC83" s="363"/>
      <c r="CD83" s="363"/>
      <c r="CE83" s="363"/>
      <c r="CF83" s="363"/>
      <c r="CG83" s="363"/>
      <c r="CH83" s="363"/>
      <c r="CI83" s="363"/>
      <c r="CJ83" s="363"/>
      <c r="CK83" s="363"/>
      <c r="CL83" s="363"/>
      <c r="CM83" s="363"/>
      <c r="CN83" s="363"/>
      <c r="CO83" s="363"/>
    </row>
    <row r="84" spans="1:93" ht="23.5" x14ac:dyDescent="0.25">
      <c r="A84" s="363"/>
      <c r="B84" s="363"/>
      <c r="C84" s="363"/>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c r="BS84" s="363"/>
      <c r="BT84" s="363"/>
      <c r="BU84" s="363"/>
      <c r="BV84" s="363"/>
      <c r="BW84" s="363"/>
      <c r="BX84" s="363"/>
      <c r="BY84" s="363"/>
      <c r="BZ84" s="363"/>
      <c r="CA84" s="363"/>
      <c r="CB84" s="363"/>
      <c r="CC84" s="363"/>
      <c r="CD84" s="363"/>
      <c r="CE84" s="363"/>
      <c r="CF84" s="363"/>
      <c r="CG84" s="363"/>
      <c r="CH84" s="363"/>
      <c r="CI84" s="363"/>
      <c r="CJ84" s="363"/>
      <c r="CK84" s="363"/>
      <c r="CL84" s="363"/>
      <c r="CM84" s="363"/>
      <c r="CN84" s="363"/>
      <c r="CO84" s="363"/>
    </row>
    <row r="85" spans="1:93" ht="23.5" x14ac:dyDescent="0.25">
      <c r="A85" s="363"/>
      <c r="B85" s="363"/>
      <c r="C85" s="363"/>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c r="BS85" s="363"/>
      <c r="BT85" s="363"/>
      <c r="BU85" s="363"/>
      <c r="BV85" s="363"/>
      <c r="BW85" s="363"/>
      <c r="BX85" s="363"/>
      <c r="BY85" s="363"/>
      <c r="BZ85" s="363"/>
      <c r="CA85" s="363"/>
      <c r="CB85" s="363"/>
      <c r="CC85" s="363"/>
      <c r="CD85" s="363"/>
      <c r="CE85" s="363"/>
      <c r="CF85" s="363"/>
      <c r="CG85" s="363"/>
      <c r="CH85" s="363"/>
      <c r="CI85" s="363"/>
      <c r="CJ85" s="363"/>
      <c r="CK85" s="363"/>
      <c r="CL85" s="363"/>
      <c r="CM85" s="363"/>
      <c r="CN85" s="363"/>
      <c r="CO85" s="363"/>
    </row>
    <row r="86" spans="1:93" ht="23.5" x14ac:dyDescent="0.25">
      <c r="A86" s="363"/>
      <c r="B86" s="363"/>
      <c r="C86" s="363"/>
      <c r="D86" s="363"/>
      <c r="E86" s="363"/>
      <c r="F86" s="363"/>
      <c r="G86" s="363"/>
      <c r="H86" s="363"/>
      <c r="I86" s="363"/>
      <c r="J86" s="363"/>
      <c r="K86" s="363"/>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c r="BS86" s="363"/>
      <c r="BT86" s="363"/>
      <c r="BU86" s="363"/>
      <c r="BV86" s="363"/>
      <c r="BW86" s="363"/>
      <c r="BX86" s="363"/>
      <c r="BY86" s="363"/>
      <c r="BZ86" s="363"/>
      <c r="CA86" s="363"/>
      <c r="CB86" s="363"/>
      <c r="CC86" s="363"/>
      <c r="CD86" s="363"/>
      <c r="CE86" s="363"/>
      <c r="CF86" s="363"/>
      <c r="CG86" s="363"/>
      <c r="CH86" s="363"/>
      <c r="CI86" s="363"/>
      <c r="CJ86" s="363"/>
      <c r="CK86" s="363"/>
      <c r="CL86" s="363"/>
      <c r="CM86" s="363"/>
      <c r="CN86" s="363"/>
      <c r="CO86" s="363"/>
    </row>
    <row r="87" spans="1:93" ht="23.5" x14ac:dyDescent="0.25">
      <c r="A87" s="363"/>
      <c r="B87" s="363"/>
      <c r="C87" s="363"/>
      <c r="D87" s="363"/>
      <c r="E87" s="363"/>
      <c r="F87" s="363"/>
      <c r="G87" s="363"/>
      <c r="H87" s="363"/>
      <c r="I87" s="363"/>
      <c r="J87" s="363"/>
      <c r="K87" s="363"/>
      <c r="L87" s="363"/>
      <c r="M87" s="363"/>
      <c r="N87" s="363"/>
      <c r="O87" s="363"/>
      <c r="P87" s="363"/>
      <c r="Q87" s="363"/>
      <c r="R87" s="363"/>
      <c r="S87" s="363"/>
      <c r="T87" s="363"/>
      <c r="U87" s="363"/>
      <c r="V87" s="363"/>
      <c r="W87" s="363"/>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c r="BS87" s="363"/>
      <c r="BT87" s="363"/>
      <c r="BU87" s="363"/>
      <c r="BV87" s="363"/>
      <c r="BW87" s="363"/>
      <c r="BX87" s="363"/>
      <c r="BY87" s="363"/>
      <c r="BZ87" s="363"/>
      <c r="CA87" s="363"/>
      <c r="CB87" s="363"/>
      <c r="CC87" s="363"/>
      <c r="CD87" s="363"/>
      <c r="CE87" s="363"/>
      <c r="CF87" s="363"/>
      <c r="CG87" s="363"/>
      <c r="CH87" s="363"/>
      <c r="CI87" s="363"/>
      <c r="CJ87" s="363"/>
      <c r="CK87" s="363"/>
      <c r="CL87" s="363"/>
      <c r="CM87" s="363"/>
      <c r="CN87" s="363"/>
      <c r="CO87" s="363"/>
    </row>
    <row r="88" spans="1:93" ht="23.5" x14ac:dyDescent="0.25">
      <c r="A88" s="363"/>
      <c r="B88" s="363"/>
      <c r="C88" s="363"/>
      <c r="D88" s="363"/>
      <c r="E88" s="363"/>
      <c r="F88" s="363"/>
      <c r="G88" s="363"/>
      <c r="H88" s="363"/>
      <c r="I88" s="363"/>
      <c r="J88" s="363"/>
      <c r="K88" s="363"/>
      <c r="L88" s="363"/>
      <c r="M88" s="363"/>
      <c r="N88" s="363"/>
      <c r="O88" s="363"/>
      <c r="P88" s="363"/>
      <c r="Q88" s="363"/>
      <c r="R88" s="363"/>
      <c r="S88" s="363"/>
      <c r="T88" s="363"/>
      <c r="U88" s="363"/>
      <c r="V88" s="363"/>
      <c r="W88" s="363"/>
      <c r="X88" s="363"/>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3"/>
      <c r="AW88" s="363"/>
      <c r="AX88" s="363"/>
      <c r="AY88" s="363"/>
      <c r="AZ88" s="363"/>
      <c r="BA88" s="363"/>
      <c r="BB88" s="363"/>
      <c r="BC88" s="363"/>
      <c r="BD88" s="363"/>
      <c r="BE88" s="363"/>
      <c r="BF88" s="363"/>
      <c r="BG88" s="363"/>
      <c r="BH88" s="363"/>
      <c r="BI88" s="363"/>
      <c r="BJ88" s="363"/>
      <c r="BK88" s="363"/>
      <c r="BL88" s="363"/>
      <c r="BM88" s="363"/>
      <c r="BN88" s="363"/>
      <c r="BO88" s="363"/>
      <c r="BP88" s="363"/>
      <c r="BQ88" s="363"/>
      <c r="BR88" s="363"/>
      <c r="BS88" s="363"/>
      <c r="BT88" s="363"/>
      <c r="BU88" s="363"/>
      <c r="BV88" s="363"/>
      <c r="BW88" s="363"/>
      <c r="BX88" s="363"/>
      <c r="BY88" s="363"/>
      <c r="BZ88" s="363"/>
      <c r="CA88" s="363"/>
      <c r="CB88" s="363"/>
      <c r="CC88" s="363"/>
      <c r="CD88" s="363"/>
      <c r="CE88" s="363"/>
      <c r="CF88" s="363"/>
      <c r="CG88" s="363"/>
      <c r="CH88" s="363"/>
      <c r="CI88" s="363"/>
      <c r="CJ88" s="363"/>
      <c r="CK88" s="363"/>
      <c r="CL88" s="363"/>
      <c r="CM88" s="363"/>
      <c r="CN88" s="363"/>
      <c r="CO88" s="363"/>
    </row>
    <row r="89" spans="1:93" ht="23.5" x14ac:dyDescent="0.25">
      <c r="A89" s="363"/>
      <c r="B89" s="363"/>
      <c r="C89" s="363"/>
      <c r="D89" s="363"/>
      <c r="E89" s="363"/>
      <c r="F89" s="363"/>
      <c r="G89" s="363"/>
      <c r="H89" s="363"/>
      <c r="I89" s="363"/>
      <c r="J89" s="363"/>
      <c r="K89" s="363"/>
      <c r="L89" s="363"/>
      <c r="M89" s="363"/>
      <c r="N89" s="363"/>
      <c r="O89" s="363"/>
      <c r="P89" s="363"/>
      <c r="Q89" s="363"/>
      <c r="R89" s="363"/>
      <c r="S89" s="363"/>
      <c r="T89" s="363"/>
      <c r="U89" s="363"/>
      <c r="V89" s="363"/>
      <c r="W89" s="363"/>
      <c r="X89" s="363"/>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3"/>
      <c r="BM89" s="363"/>
      <c r="BN89" s="363"/>
      <c r="BO89" s="363"/>
      <c r="BP89" s="363"/>
      <c r="BQ89" s="363"/>
      <c r="BR89" s="363"/>
      <c r="BS89" s="363"/>
      <c r="BT89" s="363"/>
      <c r="BU89" s="363"/>
      <c r="BV89" s="363"/>
      <c r="BW89" s="363"/>
      <c r="BX89" s="363"/>
      <c r="BY89" s="363"/>
      <c r="BZ89" s="363"/>
      <c r="CA89" s="363"/>
      <c r="CB89" s="363"/>
      <c r="CC89" s="363"/>
      <c r="CD89" s="363"/>
      <c r="CE89" s="363"/>
      <c r="CF89" s="363"/>
      <c r="CG89" s="363"/>
      <c r="CH89" s="363"/>
      <c r="CI89" s="363"/>
      <c r="CJ89" s="363"/>
      <c r="CK89" s="363"/>
      <c r="CL89" s="363"/>
      <c r="CM89" s="363"/>
      <c r="CN89" s="363"/>
      <c r="CO89" s="363"/>
    </row>
    <row r="90" spans="1:93" ht="23.5" x14ac:dyDescent="0.25">
      <c r="A90" s="363"/>
      <c r="B90" s="363"/>
      <c r="C90" s="363"/>
      <c r="D90" s="363"/>
      <c r="E90" s="363"/>
      <c r="F90" s="363"/>
      <c r="G90" s="363"/>
      <c r="H90" s="363"/>
      <c r="I90" s="363"/>
      <c r="J90" s="363"/>
      <c r="K90" s="363"/>
      <c r="L90" s="363"/>
      <c r="M90" s="363"/>
      <c r="N90" s="363"/>
      <c r="O90" s="363"/>
      <c r="P90" s="363"/>
      <c r="Q90" s="363"/>
      <c r="R90" s="363"/>
      <c r="S90" s="363"/>
      <c r="T90" s="363"/>
      <c r="U90" s="363"/>
      <c r="V90" s="363"/>
      <c r="W90" s="363"/>
      <c r="X90" s="363"/>
      <c r="Y90" s="363"/>
      <c r="Z90" s="363"/>
      <c r="AA90" s="363"/>
      <c r="AB90" s="363"/>
      <c r="AC90" s="363"/>
      <c r="AD90" s="363"/>
      <c r="AE90" s="363"/>
      <c r="AF90" s="363"/>
      <c r="AG90" s="363"/>
      <c r="AH90" s="363"/>
      <c r="AI90" s="363"/>
      <c r="AJ90" s="363"/>
      <c r="AK90" s="363"/>
      <c r="AL90" s="363"/>
      <c r="AM90" s="363"/>
      <c r="AN90" s="363"/>
      <c r="AO90" s="363"/>
      <c r="AP90" s="363"/>
      <c r="AQ90" s="363"/>
      <c r="AR90" s="363"/>
      <c r="AS90" s="363"/>
      <c r="AT90" s="363"/>
      <c r="AU90" s="363"/>
      <c r="AV90" s="363"/>
      <c r="AW90" s="363"/>
      <c r="AX90" s="363"/>
      <c r="AY90" s="363"/>
      <c r="AZ90" s="363"/>
      <c r="BA90" s="363"/>
      <c r="BB90" s="363"/>
      <c r="BC90" s="363"/>
      <c r="BD90" s="363"/>
      <c r="BE90" s="363"/>
      <c r="BF90" s="363"/>
      <c r="BG90" s="363"/>
      <c r="BH90" s="363"/>
      <c r="BI90" s="363"/>
      <c r="BJ90" s="363"/>
      <c r="BK90" s="363"/>
      <c r="BL90" s="363"/>
      <c r="BM90" s="363"/>
      <c r="BN90" s="363"/>
      <c r="BO90" s="363"/>
      <c r="BP90" s="363"/>
      <c r="BQ90" s="363"/>
      <c r="BR90" s="363"/>
      <c r="BS90" s="363"/>
      <c r="BT90" s="363"/>
      <c r="BU90" s="363"/>
      <c r="BV90" s="363"/>
      <c r="BW90" s="363"/>
      <c r="BX90" s="363"/>
      <c r="BY90" s="363"/>
      <c r="BZ90" s="363"/>
      <c r="CA90" s="363"/>
      <c r="CB90" s="363"/>
      <c r="CC90" s="363"/>
      <c r="CD90" s="363"/>
      <c r="CE90" s="363"/>
      <c r="CF90" s="363"/>
      <c r="CG90" s="363"/>
      <c r="CH90" s="363"/>
      <c r="CI90" s="363"/>
      <c r="CJ90" s="363"/>
      <c r="CK90" s="363"/>
      <c r="CL90" s="363"/>
      <c r="CM90" s="363"/>
      <c r="CN90" s="363"/>
      <c r="CO90" s="363"/>
    </row>
    <row r="91" spans="1:93" ht="23.5" x14ac:dyDescent="0.25">
      <c r="A91" s="363"/>
      <c r="B91" s="363"/>
      <c r="C91" s="363"/>
      <c r="D91" s="363"/>
      <c r="E91" s="363"/>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363"/>
      <c r="AP91" s="363"/>
      <c r="AQ91" s="363"/>
      <c r="AR91" s="363"/>
      <c r="AS91" s="363"/>
      <c r="AT91" s="363"/>
      <c r="AU91" s="363"/>
      <c r="AV91" s="363"/>
      <c r="AW91" s="363"/>
      <c r="AX91" s="363"/>
      <c r="AY91" s="363"/>
      <c r="AZ91" s="363"/>
      <c r="BA91" s="363"/>
      <c r="BB91" s="363"/>
      <c r="BC91" s="363"/>
      <c r="BD91" s="363"/>
      <c r="BE91" s="363"/>
      <c r="BF91" s="363"/>
      <c r="BG91" s="363"/>
      <c r="BH91" s="363"/>
      <c r="BI91" s="363"/>
      <c r="BJ91" s="363"/>
      <c r="BK91" s="363"/>
      <c r="BL91" s="363"/>
      <c r="BM91" s="363"/>
      <c r="BN91" s="363"/>
      <c r="BO91" s="363"/>
      <c r="BP91" s="363"/>
      <c r="BQ91" s="363"/>
      <c r="BR91" s="363"/>
      <c r="BS91" s="363"/>
      <c r="BT91" s="363"/>
      <c r="BU91" s="363"/>
      <c r="BV91" s="363"/>
      <c r="BW91" s="363"/>
      <c r="BX91" s="363"/>
      <c r="BY91" s="363"/>
      <c r="BZ91" s="363"/>
      <c r="CA91" s="363"/>
      <c r="CB91" s="363"/>
      <c r="CC91" s="363"/>
      <c r="CD91" s="363"/>
      <c r="CE91" s="363"/>
      <c r="CF91" s="363"/>
      <c r="CG91" s="363"/>
      <c r="CH91" s="363"/>
      <c r="CI91" s="363"/>
      <c r="CJ91" s="363"/>
      <c r="CK91" s="363"/>
      <c r="CL91" s="363"/>
      <c r="CM91" s="363"/>
      <c r="CN91" s="363"/>
      <c r="CO91" s="363"/>
    </row>
    <row r="92" spans="1:93" ht="23.5" x14ac:dyDescent="0.25">
      <c r="A92" s="363"/>
      <c r="B92" s="363"/>
      <c r="C92" s="363"/>
      <c r="D92" s="363"/>
      <c r="E92" s="363"/>
      <c r="F92" s="363"/>
      <c r="G92" s="363"/>
      <c r="H92" s="363"/>
      <c r="I92" s="363"/>
      <c r="J92" s="363"/>
      <c r="K92" s="363"/>
      <c r="L92" s="36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3"/>
      <c r="AM92" s="363"/>
      <c r="AN92" s="363"/>
      <c r="AO92" s="363"/>
      <c r="AP92" s="363"/>
      <c r="AQ92" s="363"/>
      <c r="AR92" s="363"/>
      <c r="AS92" s="363"/>
      <c r="AT92" s="363"/>
      <c r="AU92" s="363"/>
      <c r="AV92" s="363"/>
      <c r="AW92" s="363"/>
      <c r="AX92" s="363"/>
      <c r="AY92" s="363"/>
      <c r="AZ92" s="363"/>
      <c r="BA92" s="363"/>
      <c r="BB92" s="363"/>
      <c r="BC92" s="363"/>
      <c r="BD92" s="363"/>
      <c r="BE92" s="363"/>
      <c r="BF92" s="363"/>
      <c r="BG92" s="363"/>
      <c r="BH92" s="363"/>
      <c r="BI92" s="363"/>
      <c r="BJ92" s="363"/>
      <c r="BK92" s="363"/>
      <c r="BL92" s="363"/>
      <c r="BM92" s="363"/>
      <c r="BN92" s="363"/>
      <c r="BO92" s="363"/>
      <c r="BP92" s="363"/>
      <c r="BQ92" s="363"/>
      <c r="BR92" s="363"/>
      <c r="BS92" s="363"/>
      <c r="BT92" s="363"/>
      <c r="BU92" s="363"/>
      <c r="BV92" s="363"/>
      <c r="BW92" s="363"/>
      <c r="BX92" s="363"/>
      <c r="BY92" s="363"/>
      <c r="BZ92" s="363"/>
      <c r="CA92" s="363"/>
      <c r="CB92" s="363"/>
      <c r="CC92" s="363"/>
      <c r="CD92" s="363"/>
      <c r="CE92" s="363"/>
      <c r="CF92" s="363"/>
      <c r="CG92" s="363"/>
      <c r="CH92" s="363"/>
      <c r="CI92" s="363"/>
      <c r="CJ92" s="363"/>
      <c r="CK92" s="363"/>
      <c r="CL92" s="363"/>
      <c r="CM92" s="363"/>
      <c r="CN92" s="363"/>
      <c r="CO92" s="363"/>
    </row>
    <row r="93" spans="1:93" ht="23.5" x14ac:dyDescent="0.25">
      <c r="A93" s="363"/>
      <c r="B93" s="363"/>
      <c r="C93" s="363"/>
      <c r="D93" s="363"/>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3"/>
      <c r="AM93" s="363"/>
      <c r="AN93" s="363"/>
      <c r="AO93" s="363"/>
      <c r="AP93" s="363"/>
      <c r="AQ93" s="363"/>
      <c r="AR93" s="363"/>
      <c r="AS93" s="363"/>
      <c r="AT93" s="363"/>
      <c r="AU93" s="363"/>
      <c r="AV93" s="363"/>
      <c r="AW93" s="363"/>
      <c r="AX93" s="363"/>
      <c r="AY93" s="363"/>
      <c r="AZ93" s="363"/>
      <c r="BA93" s="363"/>
      <c r="BB93" s="363"/>
      <c r="BC93" s="363"/>
      <c r="BD93" s="363"/>
      <c r="BE93" s="363"/>
      <c r="BF93" s="363"/>
      <c r="BG93" s="363"/>
      <c r="BH93" s="363"/>
      <c r="BI93" s="363"/>
      <c r="BJ93" s="363"/>
      <c r="BK93" s="363"/>
      <c r="BL93" s="363"/>
      <c r="BM93" s="363"/>
      <c r="BN93" s="363"/>
      <c r="BO93" s="363"/>
      <c r="BP93" s="363"/>
      <c r="BQ93" s="363"/>
      <c r="BR93" s="363"/>
      <c r="BS93" s="363"/>
      <c r="BT93" s="363"/>
      <c r="BU93" s="363"/>
      <c r="BV93" s="363"/>
      <c r="BW93" s="363"/>
      <c r="BX93" s="363"/>
      <c r="BY93" s="363"/>
      <c r="BZ93" s="363"/>
      <c r="CA93" s="363"/>
      <c r="CB93" s="363"/>
      <c r="CC93" s="363"/>
      <c r="CD93" s="363"/>
      <c r="CE93" s="363"/>
      <c r="CF93" s="363"/>
      <c r="CG93" s="363"/>
      <c r="CH93" s="363"/>
      <c r="CI93" s="363"/>
      <c r="CJ93" s="363"/>
      <c r="CK93" s="363"/>
      <c r="CL93" s="363"/>
      <c r="CM93" s="363"/>
      <c r="CN93" s="363"/>
      <c r="CO93" s="363"/>
    </row>
    <row r="94" spans="1:93" ht="23.5" x14ac:dyDescent="0.25">
      <c r="A94" s="363"/>
      <c r="B94" s="363"/>
      <c r="C94" s="363"/>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row>
    <row r="95" spans="1:93" ht="23.5" x14ac:dyDescent="0.25">
      <c r="A95" s="363"/>
      <c r="B95" s="363"/>
      <c r="C95" s="363"/>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3"/>
      <c r="AM95" s="363"/>
      <c r="AN95" s="363"/>
      <c r="AO95" s="363"/>
      <c r="AP95" s="363"/>
      <c r="AQ95" s="363"/>
      <c r="AR95" s="363"/>
      <c r="AS95" s="363"/>
      <c r="AT95" s="363"/>
      <c r="AU95" s="363"/>
      <c r="AV95" s="363"/>
      <c r="AW95" s="363"/>
      <c r="AX95" s="363"/>
      <c r="AY95" s="363"/>
      <c r="AZ95" s="363"/>
      <c r="BA95" s="363"/>
      <c r="BB95" s="363"/>
      <c r="BC95" s="363"/>
      <c r="BD95" s="363"/>
      <c r="BE95" s="363"/>
      <c r="BF95" s="363"/>
      <c r="BG95" s="363"/>
      <c r="BH95" s="363"/>
      <c r="BI95" s="363"/>
      <c r="BJ95" s="363"/>
      <c r="BK95" s="363"/>
      <c r="BL95" s="363"/>
      <c r="BM95" s="363"/>
      <c r="BN95" s="363"/>
      <c r="BO95" s="363"/>
      <c r="BP95" s="363"/>
      <c r="BQ95" s="363"/>
      <c r="BR95" s="363"/>
      <c r="BS95" s="363"/>
      <c r="BT95" s="363"/>
      <c r="BU95" s="363"/>
      <c r="BV95" s="363"/>
      <c r="BW95" s="363"/>
      <c r="BX95" s="363"/>
      <c r="BY95" s="363"/>
      <c r="BZ95" s="363"/>
      <c r="CA95" s="363"/>
      <c r="CB95" s="363"/>
      <c r="CC95" s="363"/>
      <c r="CD95" s="363"/>
      <c r="CE95" s="363"/>
      <c r="CF95" s="363"/>
      <c r="CG95" s="363"/>
      <c r="CH95" s="363"/>
      <c r="CI95" s="363"/>
      <c r="CJ95" s="363"/>
      <c r="CK95" s="363"/>
      <c r="CL95" s="363"/>
      <c r="CM95" s="363"/>
      <c r="CN95" s="363"/>
      <c r="CO95" s="363"/>
    </row>
    <row r="96" spans="1:93" ht="23.5" x14ac:dyDescent="0.25">
      <c r="A96" s="363"/>
      <c r="B96" s="363"/>
      <c r="C96" s="363"/>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363"/>
      <c r="AJ96" s="363"/>
      <c r="AK96" s="363"/>
      <c r="AL96" s="363"/>
      <c r="AM96" s="363"/>
      <c r="AN96" s="363"/>
      <c r="AO96" s="363"/>
      <c r="AP96" s="363"/>
      <c r="AQ96" s="363"/>
      <c r="AR96" s="363"/>
      <c r="AS96" s="363"/>
      <c r="AT96" s="363"/>
      <c r="AU96" s="363"/>
      <c r="AV96" s="363"/>
      <c r="AW96" s="363"/>
      <c r="AX96" s="363"/>
      <c r="AY96" s="363"/>
      <c r="AZ96" s="363"/>
      <c r="BA96" s="363"/>
      <c r="BB96" s="363"/>
      <c r="BC96" s="363"/>
      <c r="BD96" s="363"/>
      <c r="BE96" s="363"/>
      <c r="BF96" s="363"/>
      <c r="BG96" s="363"/>
      <c r="BH96" s="363"/>
      <c r="BI96" s="363"/>
      <c r="BJ96" s="363"/>
      <c r="BK96" s="363"/>
      <c r="BL96" s="363"/>
      <c r="BM96" s="363"/>
      <c r="BN96" s="363"/>
      <c r="BO96" s="363"/>
      <c r="BP96" s="363"/>
      <c r="BQ96" s="363"/>
      <c r="BR96" s="363"/>
      <c r="BS96" s="363"/>
      <c r="BT96" s="363"/>
      <c r="BU96" s="363"/>
      <c r="BV96" s="363"/>
      <c r="BW96" s="363"/>
      <c r="BX96" s="363"/>
      <c r="BY96" s="363"/>
      <c r="BZ96" s="363"/>
      <c r="CA96" s="363"/>
      <c r="CB96" s="363"/>
      <c r="CC96" s="363"/>
      <c r="CD96" s="363"/>
      <c r="CE96" s="363"/>
      <c r="CF96" s="363"/>
      <c r="CG96" s="363"/>
      <c r="CH96" s="363"/>
      <c r="CI96" s="363"/>
      <c r="CJ96" s="363"/>
      <c r="CK96" s="363"/>
      <c r="CL96" s="363"/>
      <c r="CM96" s="363"/>
      <c r="CN96" s="363"/>
      <c r="CO96" s="363"/>
    </row>
    <row r="97" spans="1:93" ht="23.5" x14ac:dyDescent="0.25">
      <c r="A97" s="363"/>
      <c r="B97" s="363"/>
      <c r="C97" s="363"/>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363"/>
      <c r="AJ97" s="363"/>
      <c r="AK97" s="363"/>
      <c r="AL97" s="363"/>
      <c r="AM97" s="363"/>
      <c r="AN97" s="363"/>
      <c r="AO97" s="363"/>
      <c r="AP97" s="363"/>
      <c r="AQ97" s="363"/>
      <c r="AR97" s="363"/>
      <c r="AS97" s="363"/>
      <c r="AT97" s="363"/>
      <c r="AU97" s="363"/>
      <c r="AV97" s="363"/>
      <c r="AW97" s="363"/>
      <c r="AX97" s="363"/>
      <c r="AY97" s="363"/>
      <c r="AZ97" s="363"/>
      <c r="BA97" s="363"/>
      <c r="BB97" s="363"/>
      <c r="BC97" s="363"/>
      <c r="BD97" s="363"/>
      <c r="BE97" s="363"/>
      <c r="BF97" s="363"/>
      <c r="BG97" s="363"/>
      <c r="BH97" s="363"/>
      <c r="BI97" s="363"/>
      <c r="BJ97" s="363"/>
      <c r="BK97" s="363"/>
      <c r="BL97" s="363"/>
      <c r="BM97" s="363"/>
      <c r="BN97" s="363"/>
      <c r="BO97" s="363"/>
      <c r="BP97" s="363"/>
      <c r="BQ97" s="363"/>
      <c r="BR97" s="363"/>
      <c r="BS97" s="363"/>
      <c r="BT97" s="363"/>
      <c r="BU97" s="363"/>
      <c r="BV97" s="363"/>
      <c r="BW97" s="363"/>
      <c r="BX97" s="363"/>
      <c r="BY97" s="363"/>
      <c r="BZ97" s="363"/>
      <c r="CA97" s="363"/>
      <c r="CB97" s="363"/>
      <c r="CC97" s="363"/>
      <c r="CD97" s="363"/>
      <c r="CE97" s="363"/>
      <c r="CF97" s="363"/>
      <c r="CG97" s="363"/>
      <c r="CH97" s="363"/>
      <c r="CI97" s="363"/>
      <c r="CJ97" s="363"/>
      <c r="CK97" s="363"/>
      <c r="CL97" s="363"/>
      <c r="CM97" s="363"/>
      <c r="CN97" s="363"/>
      <c r="CO97" s="363"/>
    </row>
    <row r="98" spans="1:93" ht="23.5" x14ac:dyDescent="0.25">
      <c r="A98" s="363"/>
      <c r="B98" s="363"/>
      <c r="C98" s="363"/>
      <c r="D98" s="363"/>
      <c r="E98" s="363"/>
      <c r="F98" s="363"/>
      <c r="G98" s="363"/>
      <c r="H98" s="363"/>
      <c r="I98" s="363"/>
      <c r="J98" s="363"/>
      <c r="K98" s="363"/>
      <c r="L98" s="363"/>
      <c r="M98" s="363"/>
      <c r="N98" s="363"/>
      <c r="O98" s="363"/>
      <c r="P98" s="363"/>
      <c r="Q98" s="363"/>
      <c r="R98" s="363"/>
      <c r="S98" s="363"/>
      <c r="T98" s="363"/>
      <c r="U98" s="363"/>
      <c r="V98" s="363"/>
      <c r="W98" s="363"/>
      <c r="X98" s="363"/>
      <c r="Y98" s="363"/>
      <c r="Z98" s="363"/>
      <c r="AA98" s="363"/>
      <c r="AB98" s="363"/>
      <c r="AC98" s="363"/>
      <c r="AD98" s="363"/>
      <c r="AE98" s="363"/>
      <c r="AF98" s="363"/>
      <c r="AG98" s="363"/>
      <c r="AH98" s="363"/>
      <c r="AI98" s="363"/>
      <c r="AJ98" s="363"/>
      <c r="AK98" s="363"/>
      <c r="AL98" s="363"/>
      <c r="AM98" s="363"/>
      <c r="AN98" s="363"/>
      <c r="AO98" s="363"/>
      <c r="AP98" s="363"/>
      <c r="AQ98" s="363"/>
      <c r="AR98" s="363"/>
      <c r="AS98" s="363"/>
      <c r="AT98" s="363"/>
      <c r="AU98" s="363"/>
      <c r="AV98" s="363"/>
      <c r="AW98" s="363"/>
      <c r="AX98" s="363"/>
      <c r="AY98" s="363"/>
      <c r="AZ98" s="363"/>
      <c r="BA98" s="363"/>
      <c r="BB98" s="363"/>
      <c r="BC98" s="363"/>
      <c r="BD98" s="363"/>
      <c r="BE98" s="363"/>
      <c r="BF98" s="363"/>
      <c r="BG98" s="363"/>
      <c r="BH98" s="363"/>
      <c r="BI98" s="363"/>
      <c r="BJ98" s="363"/>
      <c r="BK98" s="363"/>
      <c r="BL98" s="363"/>
      <c r="BM98" s="363"/>
      <c r="BN98" s="363"/>
      <c r="BO98" s="363"/>
      <c r="BP98" s="363"/>
      <c r="BQ98" s="363"/>
      <c r="BR98" s="363"/>
      <c r="BS98" s="363"/>
      <c r="BT98" s="363"/>
      <c r="BU98" s="363"/>
      <c r="BV98" s="363"/>
      <c r="BW98" s="363"/>
      <c r="BX98" s="363"/>
      <c r="BY98" s="363"/>
      <c r="BZ98" s="363"/>
      <c r="CA98" s="363"/>
      <c r="CB98" s="363"/>
      <c r="CC98" s="363"/>
      <c r="CD98" s="363"/>
      <c r="CE98" s="363"/>
      <c r="CF98" s="363"/>
      <c r="CG98" s="363"/>
      <c r="CH98" s="363"/>
      <c r="CI98" s="363"/>
      <c r="CJ98" s="363"/>
      <c r="CK98" s="363"/>
      <c r="CL98" s="363"/>
      <c r="CM98" s="363"/>
      <c r="CN98" s="363"/>
      <c r="CO98" s="363"/>
    </row>
    <row r="99" spans="1:93" ht="23.5" x14ac:dyDescent="0.25">
      <c r="A99" s="363"/>
      <c r="B99" s="363"/>
      <c r="C99" s="363"/>
      <c r="D99" s="363"/>
      <c r="E99" s="363"/>
      <c r="F99" s="363"/>
      <c r="G99" s="363"/>
      <c r="H99" s="363"/>
      <c r="I99" s="363"/>
      <c r="J99" s="363"/>
      <c r="K99" s="363"/>
      <c r="L99" s="363"/>
      <c r="M99" s="363"/>
      <c r="N99" s="363"/>
      <c r="O99" s="363"/>
      <c r="P99" s="363"/>
      <c r="Q99" s="363"/>
      <c r="R99" s="363"/>
      <c r="S99" s="363"/>
      <c r="T99" s="363"/>
      <c r="U99" s="363"/>
      <c r="V99" s="363"/>
      <c r="W99" s="363"/>
      <c r="X99" s="363"/>
      <c r="Y99" s="363"/>
      <c r="Z99" s="363"/>
      <c r="AA99" s="363"/>
      <c r="AB99" s="363"/>
      <c r="AC99" s="363"/>
      <c r="AD99" s="363"/>
      <c r="AE99" s="363"/>
      <c r="AF99" s="363"/>
      <c r="AG99" s="363"/>
      <c r="AH99" s="363"/>
      <c r="AI99" s="363"/>
      <c r="AJ99" s="363"/>
      <c r="AK99" s="363"/>
      <c r="AL99" s="363"/>
      <c r="AM99" s="363"/>
      <c r="AN99" s="363"/>
      <c r="AO99" s="363"/>
      <c r="AP99" s="363"/>
      <c r="AQ99" s="363"/>
      <c r="AR99" s="363"/>
      <c r="AS99" s="363"/>
      <c r="AT99" s="363"/>
      <c r="AU99" s="363"/>
      <c r="AV99" s="363"/>
      <c r="AW99" s="363"/>
      <c r="AX99" s="363"/>
      <c r="AY99" s="363"/>
      <c r="AZ99" s="363"/>
      <c r="BA99" s="363"/>
      <c r="BB99" s="363"/>
      <c r="BC99" s="363"/>
      <c r="BD99" s="363"/>
      <c r="BE99" s="363"/>
      <c r="BF99" s="363"/>
      <c r="BG99" s="363"/>
      <c r="BH99" s="363"/>
      <c r="BI99" s="363"/>
      <c r="BJ99" s="363"/>
      <c r="BK99" s="363"/>
      <c r="BL99" s="363"/>
      <c r="BM99" s="363"/>
      <c r="BN99" s="363"/>
      <c r="BO99" s="363"/>
      <c r="BP99" s="363"/>
      <c r="BQ99" s="363"/>
      <c r="BR99" s="363"/>
      <c r="BS99" s="363"/>
      <c r="BT99" s="363"/>
      <c r="BU99" s="363"/>
      <c r="BV99" s="363"/>
      <c r="BW99" s="363"/>
      <c r="BX99" s="363"/>
      <c r="BY99" s="363"/>
      <c r="BZ99" s="363"/>
      <c r="CA99" s="363"/>
      <c r="CB99" s="363"/>
      <c r="CC99" s="363"/>
      <c r="CD99" s="363"/>
      <c r="CE99" s="363"/>
      <c r="CF99" s="363"/>
      <c r="CG99" s="363"/>
      <c r="CH99" s="363"/>
      <c r="CI99" s="363"/>
      <c r="CJ99" s="363"/>
      <c r="CK99" s="363"/>
      <c r="CL99" s="363"/>
      <c r="CM99" s="363"/>
      <c r="CN99" s="363"/>
      <c r="CO99" s="363"/>
    </row>
    <row r="100" spans="1:93" ht="23.5" x14ac:dyDescent="0.25">
      <c r="A100" s="363"/>
      <c r="B100" s="363"/>
      <c r="C100" s="363"/>
      <c r="D100" s="363"/>
      <c r="E100" s="363"/>
      <c r="F100" s="363"/>
      <c r="G100" s="363"/>
      <c r="H100" s="363"/>
      <c r="I100" s="363"/>
      <c r="J100" s="363"/>
      <c r="K100" s="363"/>
      <c r="L100" s="363"/>
      <c r="M100" s="363"/>
      <c r="N100" s="363"/>
      <c r="O100" s="363"/>
      <c r="P100" s="363"/>
      <c r="Q100" s="363"/>
      <c r="R100" s="363"/>
      <c r="S100" s="363"/>
      <c r="T100" s="363"/>
      <c r="U100" s="363"/>
      <c r="V100" s="363"/>
      <c r="W100" s="363"/>
      <c r="X100" s="363"/>
      <c r="Y100" s="363"/>
      <c r="Z100" s="363"/>
      <c r="AA100" s="363"/>
      <c r="AB100" s="363"/>
      <c r="AC100" s="363"/>
      <c r="AD100" s="363"/>
      <c r="AE100" s="363"/>
      <c r="AF100" s="363"/>
      <c r="AG100" s="363"/>
      <c r="AH100" s="363"/>
      <c r="AI100" s="363"/>
      <c r="AJ100" s="363"/>
      <c r="AK100" s="363"/>
      <c r="AL100" s="363"/>
      <c r="AM100" s="363"/>
      <c r="AN100" s="363"/>
      <c r="AO100" s="363"/>
      <c r="AP100" s="363"/>
      <c r="AQ100" s="363"/>
      <c r="AR100" s="363"/>
      <c r="AS100" s="363"/>
      <c r="AT100" s="363"/>
      <c r="AU100" s="363"/>
      <c r="AV100" s="363"/>
      <c r="AW100" s="363"/>
      <c r="AX100" s="363"/>
      <c r="AY100" s="363"/>
      <c r="AZ100" s="363"/>
      <c r="BA100" s="363"/>
      <c r="BB100" s="363"/>
      <c r="BC100" s="363"/>
      <c r="BD100" s="363"/>
      <c r="BE100" s="363"/>
      <c r="BF100" s="363"/>
      <c r="BG100" s="363"/>
      <c r="BH100" s="363"/>
      <c r="BI100" s="363"/>
      <c r="BJ100" s="363"/>
      <c r="BK100" s="363"/>
      <c r="BL100" s="363"/>
      <c r="BM100" s="363"/>
      <c r="BN100" s="363"/>
      <c r="BO100" s="363"/>
      <c r="BP100" s="363"/>
      <c r="BQ100" s="363"/>
      <c r="BR100" s="363"/>
      <c r="BS100" s="363"/>
      <c r="BT100" s="363"/>
      <c r="BU100" s="363"/>
      <c r="BV100" s="363"/>
      <c r="BW100" s="363"/>
      <c r="BX100" s="363"/>
      <c r="BY100" s="363"/>
      <c r="BZ100" s="363"/>
      <c r="CA100" s="363"/>
      <c r="CB100" s="363"/>
      <c r="CC100" s="363"/>
      <c r="CD100" s="363"/>
      <c r="CE100" s="363"/>
      <c r="CF100" s="363"/>
      <c r="CG100" s="363"/>
      <c r="CH100" s="363"/>
      <c r="CI100" s="363"/>
      <c r="CJ100" s="363"/>
      <c r="CK100" s="363"/>
      <c r="CL100" s="363"/>
      <c r="CM100" s="363"/>
      <c r="CN100" s="363"/>
      <c r="CO100" s="363"/>
    </row>
    <row r="101" spans="1:93" ht="23.5" x14ac:dyDescent="0.25">
      <c r="A101" s="363"/>
      <c r="B101" s="363"/>
      <c r="C101" s="363"/>
      <c r="D101" s="363"/>
      <c r="E101" s="363"/>
      <c r="F101" s="363"/>
      <c r="G101" s="363"/>
      <c r="H101" s="363"/>
      <c r="I101" s="363"/>
      <c r="J101" s="363"/>
      <c r="K101" s="363"/>
      <c r="L101" s="363"/>
      <c r="M101" s="363"/>
      <c r="N101" s="363"/>
      <c r="O101" s="363"/>
      <c r="P101" s="363"/>
      <c r="Q101" s="363"/>
      <c r="R101" s="363"/>
      <c r="S101" s="363"/>
      <c r="T101" s="363"/>
      <c r="U101" s="363"/>
      <c r="V101" s="363"/>
      <c r="W101" s="363"/>
      <c r="X101" s="363"/>
      <c r="Y101" s="363"/>
      <c r="Z101" s="363"/>
      <c r="AA101" s="363"/>
      <c r="AB101" s="363"/>
      <c r="AC101" s="363"/>
      <c r="AD101" s="363"/>
      <c r="AE101" s="363"/>
      <c r="AF101" s="363"/>
      <c r="AG101" s="363"/>
      <c r="AH101" s="363"/>
      <c r="AI101" s="363"/>
      <c r="AJ101" s="363"/>
      <c r="AK101" s="363"/>
      <c r="AL101" s="363"/>
      <c r="AM101" s="363"/>
      <c r="AN101" s="363"/>
      <c r="AO101" s="363"/>
      <c r="AP101" s="363"/>
      <c r="AQ101" s="363"/>
      <c r="AR101" s="363"/>
      <c r="AS101" s="363"/>
      <c r="AT101" s="363"/>
      <c r="AU101" s="363"/>
      <c r="AV101" s="363"/>
      <c r="AW101" s="363"/>
      <c r="AX101" s="363"/>
      <c r="AY101" s="363"/>
      <c r="AZ101" s="363"/>
      <c r="BA101" s="363"/>
      <c r="BB101" s="363"/>
      <c r="BC101" s="363"/>
      <c r="BD101" s="363"/>
      <c r="BE101" s="363"/>
      <c r="BF101" s="363"/>
      <c r="BG101" s="363"/>
      <c r="BH101" s="363"/>
      <c r="BI101" s="363"/>
      <c r="BJ101" s="363"/>
      <c r="BK101" s="363"/>
      <c r="BL101" s="363"/>
      <c r="BM101" s="363"/>
      <c r="BN101" s="363"/>
      <c r="BO101" s="363"/>
      <c r="BP101" s="363"/>
      <c r="BQ101" s="363"/>
      <c r="BR101" s="363"/>
      <c r="BS101" s="363"/>
      <c r="BT101" s="363"/>
      <c r="BU101" s="363"/>
      <c r="BV101" s="363"/>
      <c r="BW101" s="363"/>
      <c r="BX101" s="363"/>
      <c r="BY101" s="363"/>
      <c r="BZ101" s="363"/>
      <c r="CA101" s="363"/>
      <c r="CB101" s="363"/>
      <c r="CC101" s="363"/>
      <c r="CD101" s="363"/>
      <c r="CE101" s="363"/>
      <c r="CF101" s="363"/>
      <c r="CG101" s="363"/>
      <c r="CH101" s="363"/>
      <c r="CI101" s="363"/>
      <c r="CJ101" s="363"/>
      <c r="CK101" s="363"/>
      <c r="CL101" s="363"/>
      <c r="CM101" s="363"/>
      <c r="CN101" s="363"/>
      <c r="CO101" s="363"/>
    </row>
    <row r="102" spans="1:93" ht="23.5" x14ac:dyDescent="0.25">
      <c r="A102" s="363"/>
      <c r="B102" s="363"/>
      <c r="C102" s="363"/>
      <c r="D102" s="363"/>
      <c r="E102" s="363"/>
      <c r="F102" s="363"/>
      <c r="G102" s="363"/>
      <c r="H102" s="363"/>
      <c r="I102" s="363"/>
      <c r="J102" s="363"/>
      <c r="K102" s="363"/>
      <c r="L102" s="363"/>
      <c r="M102" s="363"/>
      <c r="N102" s="363"/>
      <c r="O102" s="363"/>
      <c r="P102" s="363"/>
      <c r="Q102" s="363"/>
      <c r="R102" s="363"/>
      <c r="S102" s="363"/>
      <c r="T102" s="363"/>
      <c r="U102" s="363"/>
      <c r="V102" s="363"/>
      <c r="W102" s="363"/>
      <c r="X102" s="363"/>
      <c r="Y102" s="363"/>
      <c r="Z102" s="363"/>
      <c r="AA102" s="363"/>
      <c r="AB102" s="363"/>
      <c r="AC102" s="363"/>
      <c r="AD102" s="363"/>
      <c r="AE102" s="363"/>
      <c r="AF102" s="363"/>
      <c r="AG102" s="363"/>
      <c r="AH102" s="363"/>
      <c r="AI102" s="363"/>
      <c r="AJ102" s="363"/>
      <c r="AK102" s="363"/>
      <c r="AL102" s="363"/>
      <c r="AM102" s="363"/>
      <c r="AN102" s="363"/>
      <c r="AO102" s="363"/>
      <c r="AP102" s="363"/>
      <c r="AQ102" s="363"/>
      <c r="AR102" s="363"/>
      <c r="AS102" s="363"/>
      <c r="AT102" s="363"/>
      <c r="AU102" s="363"/>
      <c r="AV102" s="363"/>
      <c r="AW102" s="363"/>
      <c r="AX102" s="363"/>
      <c r="AY102" s="363"/>
      <c r="AZ102" s="363"/>
      <c r="BA102" s="363"/>
      <c r="BB102" s="363"/>
      <c r="BC102" s="363"/>
      <c r="BD102" s="363"/>
      <c r="BE102" s="363"/>
      <c r="BF102" s="363"/>
      <c r="BG102" s="363"/>
      <c r="BH102" s="363"/>
      <c r="BI102" s="363"/>
      <c r="BJ102" s="363"/>
      <c r="BK102" s="363"/>
      <c r="BL102" s="363"/>
      <c r="BM102" s="363"/>
      <c r="BN102" s="363"/>
      <c r="BO102" s="363"/>
      <c r="BP102" s="363"/>
      <c r="BQ102" s="363"/>
      <c r="BR102" s="363"/>
      <c r="BS102" s="363"/>
      <c r="BT102" s="363"/>
      <c r="BU102" s="363"/>
      <c r="BV102" s="363"/>
      <c r="BW102" s="363"/>
      <c r="BX102" s="363"/>
      <c r="BY102" s="363"/>
      <c r="BZ102" s="363"/>
      <c r="CA102" s="363"/>
      <c r="CB102" s="363"/>
      <c r="CC102" s="363"/>
      <c r="CD102" s="363"/>
      <c r="CE102" s="363"/>
      <c r="CF102" s="363"/>
      <c r="CG102" s="363"/>
      <c r="CH102" s="363"/>
      <c r="CI102" s="363"/>
      <c r="CJ102" s="363"/>
      <c r="CK102" s="363"/>
      <c r="CL102" s="363"/>
      <c r="CM102" s="363"/>
      <c r="CN102" s="363"/>
      <c r="CO102" s="363"/>
    </row>
    <row r="103" spans="1:93" ht="23.5" x14ac:dyDescent="0.25">
      <c r="A103" s="363"/>
      <c r="B103" s="363"/>
      <c r="C103" s="363"/>
      <c r="D103" s="363"/>
      <c r="E103" s="363"/>
      <c r="F103" s="363"/>
      <c r="G103" s="363"/>
      <c r="H103" s="363"/>
      <c r="I103" s="363"/>
      <c r="J103" s="363"/>
      <c r="K103" s="363"/>
      <c r="L103" s="363"/>
      <c r="M103" s="363"/>
      <c r="N103" s="363"/>
      <c r="O103" s="363"/>
      <c r="P103" s="363"/>
      <c r="Q103" s="363"/>
      <c r="R103" s="363"/>
      <c r="S103" s="363"/>
      <c r="T103" s="363"/>
      <c r="U103" s="363"/>
      <c r="V103" s="363"/>
      <c r="W103" s="363"/>
      <c r="X103" s="363"/>
      <c r="Y103" s="363"/>
      <c r="Z103" s="363"/>
      <c r="AA103" s="363"/>
      <c r="AB103" s="363"/>
      <c r="AC103" s="363"/>
      <c r="AD103" s="363"/>
      <c r="AE103" s="363"/>
      <c r="AF103" s="363"/>
      <c r="AG103" s="363"/>
      <c r="AH103" s="363"/>
      <c r="AI103" s="363"/>
      <c r="AJ103" s="363"/>
      <c r="AK103" s="363"/>
      <c r="AL103" s="363"/>
      <c r="AM103" s="363"/>
      <c r="AN103" s="363"/>
      <c r="AO103" s="363"/>
      <c r="AP103" s="363"/>
      <c r="AQ103" s="363"/>
      <c r="AR103" s="363"/>
      <c r="AS103" s="363"/>
      <c r="AT103" s="363"/>
      <c r="AU103" s="363"/>
      <c r="AV103" s="363"/>
      <c r="AW103" s="363"/>
      <c r="AX103" s="363"/>
      <c r="AY103" s="363"/>
      <c r="AZ103" s="363"/>
      <c r="BA103" s="363"/>
      <c r="BB103" s="363"/>
      <c r="BC103" s="363"/>
      <c r="BD103" s="363"/>
      <c r="BE103" s="363"/>
      <c r="BF103" s="363"/>
      <c r="BG103" s="363"/>
      <c r="BH103" s="363"/>
      <c r="BI103" s="363"/>
      <c r="BJ103" s="363"/>
      <c r="BK103" s="363"/>
      <c r="BL103" s="363"/>
      <c r="BM103" s="363"/>
      <c r="BN103" s="363"/>
      <c r="BO103" s="363"/>
      <c r="BP103" s="363"/>
      <c r="BQ103" s="363"/>
      <c r="BR103" s="363"/>
      <c r="BS103" s="363"/>
      <c r="BT103" s="363"/>
      <c r="BU103" s="363"/>
      <c r="BV103" s="363"/>
      <c r="BW103" s="363"/>
      <c r="BX103" s="363"/>
      <c r="BY103" s="363"/>
      <c r="BZ103" s="363"/>
      <c r="CA103" s="363"/>
      <c r="CB103" s="363"/>
      <c r="CC103" s="363"/>
      <c r="CD103" s="363"/>
      <c r="CE103" s="363"/>
      <c r="CF103" s="363"/>
      <c r="CG103" s="363"/>
      <c r="CH103" s="363"/>
      <c r="CI103" s="363"/>
      <c r="CJ103" s="363"/>
      <c r="CK103" s="363"/>
      <c r="CL103" s="363"/>
      <c r="CM103" s="363"/>
      <c r="CN103" s="363"/>
      <c r="CO103" s="363"/>
    </row>
    <row r="104" spans="1:93" ht="23.5" x14ac:dyDescent="0.25">
      <c r="A104" s="363"/>
      <c r="B104" s="363"/>
      <c r="C104" s="363"/>
      <c r="D104" s="363"/>
      <c r="E104" s="363"/>
      <c r="F104" s="363"/>
      <c r="G104" s="363"/>
      <c r="H104" s="363"/>
      <c r="I104" s="363"/>
      <c r="J104" s="363"/>
      <c r="K104" s="363"/>
      <c r="L104" s="363"/>
      <c r="M104" s="363"/>
      <c r="N104" s="363"/>
      <c r="O104" s="363"/>
      <c r="P104" s="363"/>
      <c r="Q104" s="363"/>
      <c r="R104" s="363"/>
      <c r="S104" s="363"/>
      <c r="T104" s="363"/>
      <c r="U104" s="363"/>
      <c r="V104" s="363"/>
      <c r="W104" s="363"/>
      <c r="X104" s="363"/>
      <c r="Y104" s="363"/>
      <c r="Z104" s="363"/>
      <c r="AA104" s="363"/>
      <c r="AB104" s="363"/>
      <c r="AC104" s="363"/>
      <c r="AD104" s="363"/>
      <c r="AE104" s="363"/>
      <c r="AF104" s="363"/>
      <c r="AG104" s="363"/>
      <c r="AH104" s="363"/>
      <c r="AI104" s="363"/>
      <c r="AJ104" s="363"/>
      <c r="AK104" s="363"/>
      <c r="AL104" s="363"/>
      <c r="AM104" s="363"/>
      <c r="AN104" s="363"/>
      <c r="AO104" s="363"/>
      <c r="AP104" s="363"/>
      <c r="AQ104" s="363"/>
      <c r="AR104" s="363"/>
      <c r="AS104" s="363"/>
      <c r="AT104" s="363"/>
      <c r="AU104" s="363"/>
      <c r="AV104" s="363"/>
      <c r="AW104" s="363"/>
      <c r="AX104" s="363"/>
      <c r="AY104" s="363"/>
      <c r="AZ104" s="363"/>
      <c r="BA104" s="363"/>
      <c r="BB104" s="363"/>
      <c r="BC104" s="363"/>
      <c r="BD104" s="363"/>
      <c r="BE104" s="363"/>
      <c r="BF104" s="363"/>
      <c r="BG104" s="363"/>
      <c r="BH104" s="363"/>
      <c r="BI104" s="363"/>
      <c r="BJ104" s="363"/>
      <c r="BK104" s="363"/>
      <c r="BL104" s="363"/>
      <c r="BM104" s="363"/>
      <c r="BN104" s="363"/>
      <c r="BO104" s="363"/>
      <c r="BP104" s="363"/>
      <c r="BQ104" s="363"/>
      <c r="BR104" s="363"/>
      <c r="BS104" s="363"/>
      <c r="BT104" s="363"/>
      <c r="BU104" s="363"/>
      <c r="BV104" s="363"/>
      <c r="BW104" s="363"/>
      <c r="BX104" s="363"/>
      <c r="BY104" s="363"/>
      <c r="BZ104" s="363"/>
      <c r="CA104" s="363"/>
      <c r="CB104" s="363"/>
      <c r="CC104" s="363"/>
      <c r="CD104" s="363"/>
      <c r="CE104" s="363"/>
      <c r="CF104" s="363"/>
      <c r="CG104" s="363"/>
      <c r="CH104" s="363"/>
      <c r="CI104" s="363"/>
      <c r="CJ104" s="363"/>
      <c r="CK104" s="363"/>
      <c r="CL104" s="363"/>
      <c r="CM104" s="363"/>
      <c r="CN104" s="363"/>
      <c r="CO104" s="363"/>
    </row>
    <row r="105" spans="1:93" ht="23.5" x14ac:dyDescent="0.25">
      <c r="A105" s="363"/>
      <c r="B105" s="363"/>
      <c r="C105" s="363"/>
      <c r="D105" s="363"/>
      <c r="E105" s="363"/>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63"/>
      <c r="BD105" s="363"/>
      <c r="BE105" s="363"/>
      <c r="BF105" s="363"/>
      <c r="BG105" s="363"/>
      <c r="BH105" s="363"/>
      <c r="BI105" s="363"/>
      <c r="BJ105" s="363"/>
      <c r="BK105" s="363"/>
      <c r="BL105" s="363"/>
      <c r="BM105" s="363"/>
      <c r="BN105" s="363"/>
      <c r="BO105" s="363"/>
      <c r="BP105" s="363"/>
      <c r="BQ105" s="363"/>
      <c r="BR105" s="363"/>
      <c r="BS105" s="363"/>
      <c r="BT105" s="363"/>
      <c r="BU105" s="363"/>
      <c r="BV105" s="363"/>
      <c r="BW105" s="363"/>
      <c r="BX105" s="363"/>
      <c r="BY105" s="363"/>
      <c r="BZ105" s="363"/>
      <c r="CA105" s="363"/>
      <c r="CB105" s="363"/>
      <c r="CC105" s="363"/>
      <c r="CD105" s="363"/>
      <c r="CE105" s="363"/>
      <c r="CF105" s="363"/>
      <c r="CG105" s="363"/>
      <c r="CH105" s="363"/>
      <c r="CI105" s="363"/>
      <c r="CJ105" s="363"/>
      <c r="CK105" s="363"/>
      <c r="CL105" s="363"/>
      <c r="CM105" s="363"/>
      <c r="CN105" s="363"/>
      <c r="CO105" s="363"/>
    </row>
    <row r="106" spans="1:93" ht="23.5" x14ac:dyDescent="0.25">
      <c r="A106" s="363"/>
      <c r="B106" s="363"/>
      <c r="C106" s="363"/>
      <c r="D106" s="363"/>
      <c r="E106" s="363"/>
      <c r="F106" s="363"/>
      <c r="G106" s="363"/>
      <c r="H106" s="363"/>
      <c r="I106" s="363"/>
      <c r="J106" s="363"/>
      <c r="K106" s="36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c r="AI106" s="363"/>
      <c r="AJ106" s="363"/>
      <c r="AK106" s="363"/>
      <c r="AL106" s="363"/>
      <c r="AM106" s="363"/>
      <c r="AN106" s="363"/>
      <c r="AO106" s="363"/>
      <c r="AP106" s="363"/>
      <c r="AQ106" s="363"/>
      <c r="AR106" s="363"/>
      <c r="AS106" s="363"/>
      <c r="AT106" s="363"/>
      <c r="AU106" s="363"/>
      <c r="AV106" s="363"/>
      <c r="AW106" s="363"/>
      <c r="AX106" s="363"/>
      <c r="AY106" s="363"/>
      <c r="AZ106" s="363"/>
      <c r="BA106" s="363"/>
      <c r="BB106" s="363"/>
      <c r="BC106" s="363"/>
      <c r="BD106" s="363"/>
      <c r="BE106" s="363"/>
      <c r="BF106" s="363"/>
      <c r="BG106" s="363"/>
      <c r="BH106" s="363"/>
      <c r="BI106" s="363"/>
      <c r="BJ106" s="363"/>
      <c r="BK106" s="363"/>
      <c r="BL106" s="363"/>
      <c r="BM106" s="363"/>
      <c r="BN106" s="363"/>
      <c r="BO106" s="363"/>
      <c r="BP106" s="363"/>
      <c r="BQ106" s="363"/>
      <c r="BR106" s="363"/>
      <c r="BS106" s="363"/>
      <c r="BT106" s="363"/>
      <c r="BU106" s="363"/>
      <c r="BV106" s="363"/>
      <c r="BW106" s="363"/>
      <c r="BX106" s="363"/>
      <c r="BY106" s="363"/>
      <c r="BZ106" s="363"/>
      <c r="CA106" s="363"/>
      <c r="CB106" s="363"/>
      <c r="CC106" s="363"/>
      <c r="CD106" s="363"/>
      <c r="CE106" s="363"/>
      <c r="CF106" s="363"/>
      <c r="CG106" s="363"/>
      <c r="CH106" s="363"/>
      <c r="CI106" s="363"/>
      <c r="CJ106" s="363"/>
      <c r="CK106" s="363"/>
      <c r="CL106" s="363"/>
      <c r="CM106" s="363"/>
      <c r="CN106" s="363"/>
      <c r="CO106" s="363"/>
    </row>
    <row r="107" spans="1:93" ht="23.5" x14ac:dyDescent="0.25">
      <c r="A107" s="363"/>
      <c r="B107" s="363"/>
      <c r="C107" s="363"/>
      <c r="D107" s="363"/>
      <c r="E107" s="363"/>
      <c r="F107" s="363"/>
      <c r="G107" s="363"/>
      <c r="H107" s="363"/>
      <c r="I107" s="363"/>
      <c r="J107" s="363"/>
      <c r="K107" s="363"/>
      <c r="L107" s="363"/>
      <c r="M107" s="363"/>
      <c r="N107" s="363"/>
      <c r="O107" s="363"/>
      <c r="P107" s="363"/>
      <c r="Q107" s="363"/>
      <c r="R107" s="363"/>
      <c r="S107" s="363"/>
      <c r="T107" s="363"/>
      <c r="U107" s="363"/>
      <c r="V107" s="363"/>
      <c r="W107" s="363"/>
      <c r="X107" s="363"/>
      <c r="Y107" s="363"/>
      <c r="Z107" s="363"/>
      <c r="AA107" s="363"/>
      <c r="AB107" s="363"/>
      <c r="AC107" s="363"/>
      <c r="AD107" s="363"/>
      <c r="AE107" s="363"/>
      <c r="AF107" s="363"/>
      <c r="AG107" s="363"/>
      <c r="AH107" s="363"/>
      <c r="AI107" s="363"/>
      <c r="AJ107" s="363"/>
      <c r="AK107" s="363"/>
      <c r="AL107" s="363"/>
      <c r="AM107" s="363"/>
      <c r="AN107" s="363"/>
      <c r="AO107" s="363"/>
      <c r="AP107" s="363"/>
      <c r="AQ107" s="363"/>
      <c r="AR107" s="363"/>
      <c r="AS107" s="363"/>
      <c r="AT107" s="363"/>
      <c r="AU107" s="363"/>
      <c r="AV107" s="363"/>
      <c r="AW107" s="363"/>
      <c r="AX107" s="363"/>
      <c r="AY107" s="363"/>
      <c r="AZ107" s="363"/>
      <c r="BA107" s="363"/>
      <c r="BB107" s="363"/>
      <c r="BC107" s="363"/>
      <c r="BD107" s="363"/>
      <c r="BE107" s="363"/>
      <c r="BF107" s="363"/>
      <c r="BG107" s="363"/>
      <c r="BH107" s="363"/>
      <c r="BI107" s="363"/>
      <c r="BJ107" s="363"/>
      <c r="BK107" s="363"/>
      <c r="BL107" s="363"/>
      <c r="BM107" s="363"/>
      <c r="BN107" s="363"/>
      <c r="BO107" s="363"/>
      <c r="BP107" s="363"/>
      <c r="BQ107" s="363"/>
      <c r="BR107" s="363"/>
      <c r="BS107" s="363"/>
      <c r="BT107" s="363"/>
      <c r="BU107" s="363"/>
      <c r="BV107" s="363"/>
      <c r="BW107" s="363"/>
      <c r="BX107" s="363"/>
      <c r="BY107" s="363"/>
      <c r="BZ107" s="363"/>
      <c r="CA107" s="363"/>
      <c r="CB107" s="363"/>
      <c r="CC107" s="363"/>
      <c r="CD107" s="363"/>
      <c r="CE107" s="363"/>
      <c r="CF107" s="363"/>
      <c r="CG107" s="363"/>
      <c r="CH107" s="363"/>
      <c r="CI107" s="363"/>
      <c r="CJ107" s="363"/>
      <c r="CK107" s="363"/>
      <c r="CL107" s="363"/>
      <c r="CM107" s="363"/>
      <c r="CN107" s="363"/>
      <c r="CO107" s="363"/>
    </row>
    <row r="108" spans="1:93" ht="23.5" x14ac:dyDescent="0.25">
      <c r="A108" s="363"/>
      <c r="B108" s="363"/>
      <c r="C108" s="363"/>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363"/>
      <c r="AE108" s="363"/>
      <c r="AF108" s="363"/>
      <c r="AG108" s="363"/>
      <c r="AH108" s="363"/>
      <c r="AI108" s="363"/>
      <c r="AJ108" s="363"/>
      <c r="AK108" s="363"/>
      <c r="AL108" s="363"/>
      <c r="AM108" s="363"/>
      <c r="AN108" s="363"/>
      <c r="AO108" s="363"/>
      <c r="AP108" s="363"/>
      <c r="AQ108" s="363"/>
      <c r="AR108" s="363"/>
      <c r="AS108" s="363"/>
      <c r="AT108" s="363"/>
      <c r="AU108" s="363"/>
      <c r="AV108" s="363"/>
      <c r="AW108" s="363"/>
      <c r="AX108" s="363"/>
      <c r="AY108" s="363"/>
      <c r="AZ108" s="363"/>
      <c r="BA108" s="363"/>
      <c r="BB108" s="363"/>
      <c r="BC108" s="363"/>
      <c r="BD108" s="363"/>
      <c r="BE108" s="363"/>
      <c r="BF108" s="363"/>
      <c r="BG108" s="363"/>
      <c r="BH108" s="363"/>
      <c r="BI108" s="363"/>
      <c r="BJ108" s="363"/>
      <c r="BK108" s="363"/>
      <c r="BL108" s="363"/>
      <c r="BM108" s="363"/>
      <c r="BN108" s="363"/>
      <c r="BO108" s="363"/>
      <c r="BP108" s="363"/>
      <c r="BQ108" s="363"/>
      <c r="BR108" s="363"/>
      <c r="BS108" s="363"/>
      <c r="BT108" s="363"/>
      <c r="BU108" s="363"/>
      <c r="BV108" s="363"/>
      <c r="BW108" s="363"/>
      <c r="BX108" s="363"/>
      <c r="BY108" s="363"/>
      <c r="BZ108" s="363"/>
      <c r="CA108" s="363"/>
      <c r="CB108" s="363"/>
      <c r="CC108" s="363"/>
      <c r="CD108" s="363"/>
      <c r="CE108" s="363"/>
      <c r="CF108" s="363"/>
      <c r="CG108" s="363"/>
      <c r="CH108" s="363"/>
      <c r="CI108" s="363"/>
      <c r="CJ108" s="363"/>
      <c r="CK108" s="363"/>
      <c r="CL108" s="363"/>
      <c r="CM108" s="363"/>
      <c r="CN108" s="363"/>
      <c r="CO108" s="363"/>
    </row>
    <row r="109" spans="1:93" ht="23.5" x14ac:dyDescent="0.25">
      <c r="A109" s="363"/>
      <c r="B109" s="363"/>
      <c r="C109" s="363"/>
      <c r="D109" s="363"/>
      <c r="E109" s="363"/>
      <c r="F109" s="363"/>
      <c r="G109" s="363"/>
      <c r="H109" s="363"/>
      <c r="I109" s="363"/>
      <c r="J109" s="363"/>
      <c r="K109" s="363"/>
      <c r="L109" s="363"/>
      <c r="M109" s="363"/>
      <c r="N109" s="363"/>
      <c r="O109" s="363"/>
      <c r="P109" s="363"/>
      <c r="Q109" s="363"/>
      <c r="R109" s="363"/>
      <c r="S109" s="363"/>
      <c r="T109" s="363"/>
      <c r="U109" s="363"/>
      <c r="V109" s="363"/>
      <c r="W109" s="363"/>
      <c r="X109" s="363"/>
      <c r="Y109" s="363"/>
      <c r="Z109" s="363"/>
      <c r="AA109" s="363"/>
      <c r="AB109" s="363"/>
      <c r="AC109" s="363"/>
      <c r="AD109" s="363"/>
      <c r="AE109" s="363"/>
      <c r="AF109" s="363"/>
      <c r="AG109" s="363"/>
      <c r="AH109" s="363"/>
      <c r="AI109" s="363"/>
      <c r="AJ109" s="363"/>
      <c r="AK109" s="363"/>
      <c r="AL109" s="363"/>
      <c r="AM109" s="363"/>
      <c r="AN109" s="363"/>
      <c r="AO109" s="363"/>
      <c r="AP109" s="363"/>
      <c r="AQ109" s="363"/>
      <c r="AR109" s="363"/>
      <c r="AS109" s="363"/>
      <c r="AT109" s="363"/>
      <c r="AU109" s="363"/>
      <c r="AV109" s="363"/>
      <c r="AW109" s="363"/>
      <c r="AX109" s="363"/>
      <c r="AY109" s="363"/>
      <c r="AZ109" s="363"/>
      <c r="BA109" s="363"/>
      <c r="BB109" s="363"/>
      <c r="BC109" s="363"/>
      <c r="BD109" s="363"/>
      <c r="BE109" s="363"/>
      <c r="BF109" s="363"/>
      <c r="BG109" s="363"/>
      <c r="BH109" s="363"/>
      <c r="BI109" s="363"/>
      <c r="BJ109" s="363"/>
      <c r="BK109" s="363"/>
      <c r="BL109" s="363"/>
      <c r="BM109" s="363"/>
      <c r="BN109" s="363"/>
      <c r="BO109" s="363"/>
      <c r="BP109" s="363"/>
      <c r="BQ109" s="363"/>
      <c r="BR109" s="363"/>
      <c r="BS109" s="363"/>
      <c r="BT109" s="363"/>
      <c r="BU109" s="363"/>
      <c r="BV109" s="363"/>
      <c r="BW109" s="363"/>
      <c r="BX109" s="363"/>
      <c r="BY109" s="363"/>
      <c r="BZ109" s="363"/>
      <c r="CA109" s="363"/>
      <c r="CB109" s="363"/>
      <c r="CC109" s="363"/>
      <c r="CD109" s="363"/>
      <c r="CE109" s="363"/>
      <c r="CF109" s="363"/>
      <c r="CG109" s="363"/>
      <c r="CH109" s="363"/>
      <c r="CI109" s="363"/>
      <c r="CJ109" s="363"/>
      <c r="CK109" s="363"/>
      <c r="CL109" s="363"/>
      <c r="CM109" s="363"/>
      <c r="CN109" s="363"/>
      <c r="CO109" s="363"/>
    </row>
    <row r="110" spans="1:93" ht="23.5" x14ac:dyDescent="0.25">
      <c r="A110" s="363"/>
      <c r="B110" s="363"/>
      <c r="C110" s="363"/>
      <c r="D110" s="363"/>
      <c r="E110" s="363"/>
      <c r="F110" s="363"/>
      <c r="G110" s="363"/>
      <c r="H110" s="363"/>
      <c r="I110" s="363"/>
      <c r="J110" s="363"/>
      <c r="K110" s="363"/>
      <c r="L110" s="363"/>
      <c r="M110" s="363"/>
      <c r="N110" s="363"/>
      <c r="O110" s="363"/>
      <c r="P110" s="363"/>
      <c r="Q110" s="363"/>
      <c r="R110" s="363"/>
      <c r="S110" s="363"/>
      <c r="T110" s="363"/>
      <c r="U110" s="363"/>
      <c r="V110" s="363"/>
      <c r="W110" s="363"/>
      <c r="X110" s="363"/>
      <c r="Y110" s="363"/>
      <c r="Z110" s="363"/>
      <c r="AA110" s="363"/>
      <c r="AB110" s="363"/>
      <c r="AC110" s="363"/>
      <c r="AD110" s="363"/>
      <c r="AE110" s="363"/>
      <c r="AF110" s="363"/>
      <c r="AG110" s="363"/>
      <c r="AH110" s="363"/>
      <c r="AI110" s="363"/>
      <c r="AJ110" s="363"/>
      <c r="AK110" s="363"/>
      <c r="AL110" s="363"/>
      <c r="AM110" s="363"/>
      <c r="AN110" s="363"/>
      <c r="AO110" s="363"/>
      <c r="AP110" s="363"/>
      <c r="AQ110" s="363"/>
      <c r="AR110" s="363"/>
      <c r="AS110" s="363"/>
      <c r="AT110" s="363"/>
      <c r="AU110" s="363"/>
      <c r="AV110" s="363"/>
      <c r="AW110" s="363"/>
      <c r="AX110" s="363"/>
      <c r="AY110" s="363"/>
      <c r="AZ110" s="363"/>
      <c r="BA110" s="363"/>
      <c r="BB110" s="363"/>
      <c r="BC110" s="363"/>
      <c r="BD110" s="363"/>
      <c r="BE110" s="363"/>
      <c r="BF110" s="363"/>
      <c r="BG110" s="363"/>
      <c r="BH110" s="363"/>
      <c r="BI110" s="363"/>
      <c r="BJ110" s="363"/>
      <c r="BK110" s="363"/>
      <c r="BL110" s="363"/>
      <c r="BM110" s="363"/>
      <c r="BN110" s="363"/>
      <c r="BO110" s="363"/>
      <c r="BP110" s="363"/>
      <c r="BQ110" s="363"/>
      <c r="BR110" s="363"/>
      <c r="BS110" s="363"/>
      <c r="BT110" s="363"/>
      <c r="BU110" s="363"/>
      <c r="BV110" s="363"/>
      <c r="BW110" s="363"/>
      <c r="BX110" s="363"/>
      <c r="BY110" s="363"/>
      <c r="BZ110" s="363"/>
      <c r="CA110" s="363"/>
      <c r="CB110" s="363"/>
      <c r="CC110" s="363"/>
      <c r="CD110" s="363"/>
      <c r="CE110" s="363"/>
      <c r="CF110" s="363"/>
      <c r="CG110" s="363"/>
      <c r="CH110" s="363"/>
      <c r="CI110" s="363"/>
      <c r="CJ110" s="363"/>
      <c r="CK110" s="363"/>
      <c r="CL110" s="363"/>
      <c r="CM110" s="363"/>
      <c r="CN110" s="363"/>
      <c r="CO110" s="363"/>
    </row>
    <row r="111" spans="1:93" ht="23.5" x14ac:dyDescent="0.25">
      <c r="A111" s="363"/>
      <c r="B111" s="363"/>
      <c r="C111" s="363"/>
      <c r="D111" s="363"/>
      <c r="E111" s="363"/>
      <c r="F111" s="363"/>
      <c r="G111" s="363"/>
      <c r="H111" s="363"/>
      <c r="I111" s="363"/>
      <c r="J111" s="363"/>
      <c r="K111" s="363"/>
      <c r="L111" s="363"/>
      <c r="M111" s="363"/>
      <c r="N111" s="363"/>
      <c r="O111" s="363"/>
      <c r="P111" s="363"/>
      <c r="Q111" s="363"/>
      <c r="R111" s="363"/>
      <c r="S111" s="363"/>
      <c r="T111" s="363"/>
      <c r="U111" s="363"/>
      <c r="V111" s="363"/>
      <c r="W111" s="363"/>
      <c r="X111" s="363"/>
      <c r="Y111" s="363"/>
      <c r="Z111" s="363"/>
      <c r="AA111" s="363"/>
      <c r="AB111" s="363"/>
      <c r="AC111" s="363"/>
      <c r="AD111" s="363"/>
      <c r="AE111" s="363"/>
      <c r="AF111" s="363"/>
      <c r="AG111" s="363"/>
      <c r="AH111" s="363"/>
      <c r="AI111" s="363"/>
      <c r="AJ111" s="363"/>
      <c r="AK111" s="363"/>
      <c r="AL111" s="363"/>
      <c r="AM111" s="363"/>
      <c r="AN111" s="363"/>
      <c r="AO111" s="363"/>
      <c r="AP111" s="363"/>
      <c r="AQ111" s="363"/>
      <c r="AR111" s="363"/>
      <c r="AS111" s="363"/>
      <c r="AT111" s="363"/>
      <c r="AU111" s="363"/>
      <c r="AV111" s="363"/>
      <c r="AW111" s="363"/>
      <c r="AX111" s="363"/>
      <c r="AY111" s="363"/>
      <c r="AZ111" s="363"/>
      <c r="BA111" s="363"/>
      <c r="BB111" s="363"/>
      <c r="BC111" s="363"/>
      <c r="BD111" s="363"/>
      <c r="BE111" s="363"/>
      <c r="BF111" s="363"/>
      <c r="BG111" s="363"/>
      <c r="BH111" s="363"/>
      <c r="BI111" s="363"/>
      <c r="BJ111" s="363"/>
      <c r="BK111" s="363"/>
      <c r="BL111" s="363"/>
      <c r="BM111" s="363"/>
      <c r="BN111" s="363"/>
      <c r="BO111" s="363"/>
      <c r="BP111" s="363"/>
      <c r="BQ111" s="363"/>
      <c r="BR111" s="363"/>
      <c r="BS111" s="363"/>
      <c r="BT111" s="363"/>
      <c r="BU111" s="363"/>
      <c r="BV111" s="363"/>
      <c r="BW111" s="363"/>
      <c r="BX111" s="363"/>
      <c r="BY111" s="363"/>
      <c r="BZ111" s="363"/>
      <c r="CA111" s="363"/>
      <c r="CB111" s="363"/>
      <c r="CC111" s="363"/>
      <c r="CD111" s="363"/>
      <c r="CE111" s="363"/>
      <c r="CF111" s="363"/>
      <c r="CG111" s="363"/>
      <c r="CH111" s="363"/>
      <c r="CI111" s="363"/>
      <c r="CJ111" s="363"/>
      <c r="CK111" s="363"/>
      <c r="CL111" s="363"/>
      <c r="CM111" s="363"/>
      <c r="CN111" s="363"/>
      <c r="CO111" s="363"/>
    </row>
    <row r="112" spans="1:93" ht="23.5" x14ac:dyDescent="0.25">
      <c r="A112" s="363"/>
      <c r="B112" s="363"/>
      <c r="C112" s="363"/>
      <c r="D112" s="363"/>
      <c r="E112" s="363"/>
      <c r="F112" s="363"/>
      <c r="G112" s="363"/>
      <c r="H112" s="363"/>
      <c r="I112" s="363"/>
      <c r="J112" s="363"/>
      <c r="K112" s="363"/>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3"/>
      <c r="AL112" s="363"/>
      <c r="AM112" s="363"/>
      <c r="AN112" s="363"/>
      <c r="AO112" s="363"/>
      <c r="AP112" s="363"/>
      <c r="AQ112" s="363"/>
      <c r="AR112" s="363"/>
      <c r="AS112" s="363"/>
      <c r="AT112" s="363"/>
      <c r="AU112" s="363"/>
      <c r="AV112" s="363"/>
      <c r="AW112" s="363"/>
      <c r="AX112" s="363"/>
      <c r="AY112" s="363"/>
      <c r="AZ112" s="363"/>
      <c r="BA112" s="363"/>
      <c r="BB112" s="363"/>
      <c r="BC112" s="363"/>
      <c r="BD112" s="363"/>
      <c r="BE112" s="363"/>
      <c r="BF112" s="363"/>
      <c r="BG112" s="363"/>
      <c r="BH112" s="363"/>
      <c r="BI112" s="363"/>
      <c r="BJ112" s="363"/>
      <c r="BK112" s="363"/>
      <c r="BL112" s="363"/>
      <c r="BM112" s="363"/>
      <c r="BN112" s="363"/>
      <c r="BO112" s="363"/>
      <c r="BP112" s="363"/>
      <c r="BQ112" s="363"/>
      <c r="BR112" s="363"/>
      <c r="BS112" s="363"/>
      <c r="BT112" s="363"/>
      <c r="BU112" s="363"/>
      <c r="BV112" s="363"/>
      <c r="BW112" s="363"/>
      <c r="BX112" s="363"/>
      <c r="BY112" s="363"/>
      <c r="BZ112" s="363"/>
      <c r="CA112" s="363"/>
      <c r="CB112" s="363"/>
      <c r="CC112" s="363"/>
      <c r="CD112" s="363"/>
      <c r="CE112" s="363"/>
      <c r="CF112" s="363"/>
      <c r="CG112" s="363"/>
      <c r="CH112" s="363"/>
      <c r="CI112" s="363"/>
      <c r="CJ112" s="363"/>
      <c r="CK112" s="363"/>
      <c r="CL112" s="363"/>
      <c r="CM112" s="363"/>
      <c r="CN112" s="363"/>
      <c r="CO112" s="363"/>
    </row>
    <row r="113" spans="1:93" ht="23.5" x14ac:dyDescent="0.25">
      <c r="A113" s="363"/>
      <c r="B113" s="363"/>
      <c r="C113" s="363"/>
      <c r="D113" s="363"/>
      <c r="E113" s="363"/>
      <c r="F113" s="363"/>
      <c r="G113" s="363"/>
      <c r="H113" s="363"/>
      <c r="I113" s="363"/>
      <c r="J113" s="363"/>
      <c r="K113" s="363"/>
      <c r="L113" s="363"/>
      <c r="M113" s="36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3"/>
      <c r="AM113" s="363"/>
      <c r="AN113" s="363"/>
      <c r="AO113" s="363"/>
      <c r="AP113" s="363"/>
      <c r="AQ113" s="363"/>
      <c r="AR113" s="363"/>
      <c r="AS113" s="363"/>
      <c r="AT113" s="363"/>
      <c r="AU113" s="363"/>
      <c r="AV113" s="363"/>
      <c r="AW113" s="363"/>
      <c r="AX113" s="363"/>
      <c r="AY113" s="363"/>
      <c r="AZ113" s="363"/>
      <c r="BA113" s="363"/>
      <c r="BB113" s="363"/>
      <c r="BC113" s="363"/>
      <c r="BD113" s="363"/>
      <c r="BE113" s="363"/>
      <c r="BF113" s="363"/>
      <c r="BG113" s="363"/>
      <c r="BH113" s="363"/>
      <c r="BI113" s="363"/>
      <c r="BJ113" s="363"/>
      <c r="BK113" s="363"/>
      <c r="BL113" s="363"/>
      <c r="BM113" s="363"/>
      <c r="BN113" s="363"/>
      <c r="BO113" s="363"/>
      <c r="BP113" s="363"/>
      <c r="BQ113" s="363"/>
      <c r="BR113" s="363"/>
      <c r="BS113" s="363"/>
      <c r="BT113" s="363"/>
      <c r="BU113" s="363"/>
      <c r="BV113" s="363"/>
      <c r="BW113" s="363"/>
      <c r="BX113" s="363"/>
      <c r="BY113" s="363"/>
      <c r="BZ113" s="363"/>
      <c r="CA113" s="363"/>
      <c r="CB113" s="363"/>
      <c r="CC113" s="363"/>
      <c r="CD113" s="363"/>
      <c r="CE113" s="363"/>
      <c r="CF113" s="363"/>
      <c r="CG113" s="363"/>
      <c r="CH113" s="363"/>
      <c r="CI113" s="363"/>
      <c r="CJ113" s="363"/>
      <c r="CK113" s="363"/>
      <c r="CL113" s="363"/>
      <c r="CM113" s="363"/>
      <c r="CN113" s="363"/>
      <c r="CO113" s="363"/>
    </row>
    <row r="114" spans="1:93" ht="23.5" x14ac:dyDescent="0.25">
      <c r="A114" s="363"/>
      <c r="B114" s="363"/>
      <c r="C114" s="363"/>
      <c r="D114" s="363"/>
      <c r="E114" s="363"/>
      <c r="F114" s="363"/>
      <c r="G114" s="363"/>
      <c r="H114" s="363"/>
      <c r="I114" s="363"/>
      <c r="J114" s="363"/>
      <c r="K114" s="363"/>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3"/>
      <c r="BD114" s="363"/>
      <c r="BE114" s="363"/>
      <c r="BF114" s="363"/>
      <c r="BG114" s="363"/>
      <c r="BH114" s="363"/>
      <c r="BI114" s="363"/>
      <c r="BJ114" s="363"/>
      <c r="BK114" s="363"/>
      <c r="BL114" s="363"/>
      <c r="BM114" s="363"/>
      <c r="BN114" s="363"/>
      <c r="BO114" s="363"/>
      <c r="BP114" s="363"/>
      <c r="BQ114" s="363"/>
      <c r="BR114" s="363"/>
      <c r="BS114" s="363"/>
      <c r="BT114" s="363"/>
      <c r="BU114" s="363"/>
      <c r="BV114" s="363"/>
      <c r="BW114" s="363"/>
      <c r="BX114" s="363"/>
      <c r="BY114" s="363"/>
      <c r="BZ114" s="363"/>
      <c r="CA114" s="363"/>
      <c r="CB114" s="363"/>
      <c r="CC114" s="363"/>
      <c r="CD114" s="363"/>
      <c r="CE114" s="363"/>
      <c r="CF114" s="363"/>
      <c r="CG114" s="363"/>
      <c r="CH114" s="363"/>
      <c r="CI114" s="363"/>
      <c r="CJ114" s="363"/>
      <c r="CK114" s="363"/>
      <c r="CL114" s="363"/>
      <c r="CM114" s="363"/>
      <c r="CN114" s="363"/>
      <c r="CO114" s="363"/>
    </row>
    <row r="115" spans="1:93" ht="23.5" x14ac:dyDescent="0.25">
      <c r="A115" s="363"/>
      <c r="B115" s="363"/>
      <c r="C115" s="363"/>
      <c r="D115" s="363"/>
      <c r="E115" s="363"/>
      <c r="F115" s="363"/>
      <c r="G115" s="363"/>
      <c r="H115" s="363"/>
      <c r="I115" s="363"/>
      <c r="J115" s="363"/>
      <c r="K115" s="363"/>
      <c r="L115" s="363"/>
      <c r="M115" s="363"/>
      <c r="N115" s="363"/>
      <c r="O115" s="363"/>
      <c r="P115" s="363"/>
      <c r="Q115" s="363"/>
      <c r="R115" s="363"/>
      <c r="S115" s="363"/>
      <c r="T115" s="363"/>
      <c r="U115" s="363"/>
      <c r="V115" s="363"/>
      <c r="W115" s="363"/>
      <c r="X115" s="363"/>
      <c r="Y115" s="363"/>
      <c r="Z115" s="363"/>
      <c r="AA115" s="363"/>
      <c r="AB115" s="363"/>
      <c r="AC115" s="363"/>
      <c r="AD115" s="363"/>
      <c r="AE115" s="363"/>
      <c r="AF115" s="363"/>
      <c r="AG115" s="363"/>
      <c r="AH115" s="363"/>
      <c r="AI115" s="363"/>
      <c r="AJ115" s="363"/>
      <c r="AK115" s="363"/>
      <c r="AL115" s="363"/>
      <c r="AM115" s="363"/>
      <c r="AN115" s="363"/>
      <c r="AO115" s="363"/>
      <c r="AP115" s="363"/>
      <c r="AQ115" s="363"/>
      <c r="AR115" s="363"/>
      <c r="AS115" s="363"/>
      <c r="AT115" s="363"/>
      <c r="AU115" s="363"/>
      <c r="AV115" s="363"/>
      <c r="AW115" s="363"/>
      <c r="AX115" s="363"/>
      <c r="AY115" s="363"/>
      <c r="AZ115" s="363"/>
      <c r="BA115" s="363"/>
      <c r="BB115" s="363"/>
      <c r="BC115" s="363"/>
      <c r="BD115" s="363"/>
      <c r="BE115" s="363"/>
      <c r="BF115" s="363"/>
      <c r="BG115" s="363"/>
      <c r="BH115" s="363"/>
      <c r="BI115" s="363"/>
      <c r="BJ115" s="363"/>
      <c r="BK115" s="363"/>
      <c r="BL115" s="363"/>
      <c r="BM115" s="363"/>
      <c r="BN115" s="363"/>
      <c r="BO115" s="363"/>
      <c r="BP115" s="363"/>
      <c r="BQ115" s="363"/>
      <c r="BR115" s="363"/>
      <c r="BS115" s="363"/>
      <c r="BT115" s="363"/>
      <c r="BU115" s="363"/>
      <c r="BV115" s="363"/>
      <c r="BW115" s="363"/>
      <c r="BX115" s="363"/>
      <c r="BY115" s="363"/>
      <c r="BZ115" s="363"/>
      <c r="CA115" s="363"/>
      <c r="CB115" s="363"/>
      <c r="CC115" s="363"/>
      <c r="CD115" s="363"/>
      <c r="CE115" s="363"/>
      <c r="CF115" s="363"/>
      <c r="CG115" s="363"/>
      <c r="CH115" s="363"/>
      <c r="CI115" s="363"/>
      <c r="CJ115" s="363"/>
      <c r="CK115" s="363"/>
      <c r="CL115" s="363"/>
      <c r="CM115" s="363"/>
      <c r="CN115" s="363"/>
      <c r="CO115" s="363"/>
    </row>
    <row r="116" spans="1:93" ht="23.5" x14ac:dyDescent="0.25">
      <c r="A116" s="363"/>
      <c r="B116" s="363"/>
      <c r="C116" s="363"/>
      <c r="D116" s="363"/>
      <c r="E116" s="363"/>
      <c r="F116" s="363"/>
      <c r="G116" s="363"/>
      <c r="H116" s="363"/>
      <c r="I116" s="363"/>
      <c r="J116" s="363"/>
      <c r="K116" s="363"/>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3"/>
      <c r="AK116" s="363"/>
      <c r="AL116" s="363"/>
      <c r="AM116" s="363"/>
      <c r="AN116" s="363"/>
      <c r="AO116" s="363"/>
      <c r="AP116" s="363"/>
      <c r="AQ116" s="363"/>
      <c r="AR116" s="363"/>
      <c r="AS116" s="363"/>
      <c r="AT116" s="363"/>
      <c r="AU116" s="363"/>
      <c r="AV116" s="363"/>
      <c r="AW116" s="363"/>
      <c r="AX116" s="363"/>
      <c r="AY116" s="363"/>
      <c r="AZ116" s="363"/>
      <c r="BA116" s="363"/>
      <c r="BB116" s="363"/>
      <c r="BC116" s="363"/>
      <c r="BD116" s="363"/>
      <c r="BE116" s="363"/>
      <c r="BF116" s="363"/>
      <c r="BG116" s="363"/>
      <c r="BH116" s="363"/>
      <c r="BI116" s="363"/>
      <c r="BJ116" s="363"/>
      <c r="BK116" s="363"/>
      <c r="BL116" s="363"/>
      <c r="BM116" s="363"/>
      <c r="BN116" s="363"/>
      <c r="BO116" s="363"/>
      <c r="BP116" s="363"/>
      <c r="BQ116" s="363"/>
      <c r="BR116" s="363"/>
      <c r="BS116" s="363"/>
      <c r="BT116" s="363"/>
      <c r="BU116" s="363"/>
      <c r="BV116" s="363"/>
      <c r="BW116" s="363"/>
      <c r="BX116" s="363"/>
      <c r="BY116" s="363"/>
      <c r="BZ116" s="363"/>
      <c r="CA116" s="363"/>
      <c r="CB116" s="363"/>
      <c r="CC116" s="363"/>
      <c r="CD116" s="363"/>
      <c r="CE116" s="363"/>
      <c r="CF116" s="363"/>
      <c r="CG116" s="363"/>
      <c r="CH116" s="363"/>
      <c r="CI116" s="363"/>
      <c r="CJ116" s="363"/>
      <c r="CK116" s="363"/>
      <c r="CL116" s="363"/>
      <c r="CM116" s="363"/>
      <c r="CN116" s="363"/>
      <c r="CO116" s="363"/>
    </row>
    <row r="117" spans="1:93" ht="23.5" x14ac:dyDescent="0.25">
      <c r="A117" s="363"/>
      <c r="B117" s="363"/>
      <c r="C117" s="363"/>
      <c r="D117" s="363"/>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3"/>
      <c r="AM117" s="363"/>
      <c r="AN117" s="363"/>
      <c r="AO117" s="363"/>
      <c r="AP117" s="363"/>
      <c r="AQ117" s="363"/>
      <c r="AR117" s="363"/>
      <c r="AS117" s="363"/>
      <c r="AT117" s="363"/>
      <c r="AU117" s="363"/>
      <c r="AV117" s="363"/>
      <c r="AW117" s="363"/>
      <c r="AX117" s="363"/>
      <c r="AY117" s="363"/>
      <c r="AZ117" s="363"/>
      <c r="BA117" s="363"/>
      <c r="BB117" s="363"/>
      <c r="BC117" s="363"/>
      <c r="BD117" s="363"/>
      <c r="BE117" s="363"/>
      <c r="BF117" s="363"/>
      <c r="BG117" s="363"/>
      <c r="BH117" s="363"/>
      <c r="BI117" s="363"/>
      <c r="BJ117" s="363"/>
      <c r="BK117" s="363"/>
      <c r="BL117" s="363"/>
      <c r="BM117" s="363"/>
      <c r="BN117" s="363"/>
      <c r="BO117" s="363"/>
      <c r="BP117" s="363"/>
      <c r="BQ117" s="363"/>
      <c r="BR117" s="363"/>
      <c r="BS117" s="363"/>
      <c r="BT117" s="363"/>
      <c r="BU117" s="363"/>
      <c r="BV117" s="363"/>
      <c r="BW117" s="363"/>
      <c r="BX117" s="363"/>
      <c r="BY117" s="363"/>
      <c r="BZ117" s="363"/>
      <c r="CA117" s="363"/>
      <c r="CB117" s="363"/>
      <c r="CC117" s="363"/>
      <c r="CD117" s="363"/>
      <c r="CE117" s="363"/>
      <c r="CF117" s="363"/>
      <c r="CG117" s="363"/>
      <c r="CH117" s="363"/>
      <c r="CI117" s="363"/>
      <c r="CJ117" s="363"/>
      <c r="CK117" s="363"/>
      <c r="CL117" s="363"/>
      <c r="CM117" s="363"/>
      <c r="CN117" s="363"/>
      <c r="CO117" s="363"/>
    </row>
    <row r="118" spans="1:93" ht="23.5" x14ac:dyDescent="0.25">
      <c r="A118" s="439"/>
      <c r="B118" s="439"/>
      <c r="C118" s="439"/>
      <c r="D118" s="439"/>
      <c r="E118" s="439"/>
      <c r="F118" s="439"/>
      <c r="G118" s="439"/>
      <c r="H118" s="439"/>
      <c r="I118" s="439"/>
      <c r="J118" s="439"/>
      <c r="K118" s="439"/>
      <c r="L118" s="439"/>
      <c r="M118" s="439"/>
      <c r="N118" s="439"/>
      <c r="O118" s="439"/>
      <c r="P118" s="439"/>
      <c r="Q118" s="363"/>
      <c r="R118" s="363"/>
      <c r="S118" s="363"/>
      <c r="T118" s="363"/>
      <c r="U118" s="363"/>
      <c r="V118" s="363"/>
      <c r="W118" s="363"/>
      <c r="X118" s="363"/>
      <c r="Y118" s="363"/>
      <c r="Z118" s="363"/>
      <c r="AA118" s="363"/>
      <c r="AB118" s="363"/>
      <c r="AC118" s="363"/>
      <c r="AD118" s="363"/>
      <c r="AE118" s="363"/>
      <c r="AF118" s="363"/>
      <c r="AG118" s="363"/>
      <c r="AH118" s="363"/>
      <c r="AI118" s="363"/>
      <c r="AJ118" s="363"/>
    </row>
    <row r="119" spans="1:93" ht="23.5" x14ac:dyDescent="0.25">
      <c r="A119" s="439"/>
      <c r="B119" s="439"/>
      <c r="C119" s="439"/>
      <c r="D119" s="439"/>
      <c r="E119" s="439"/>
      <c r="F119" s="439"/>
      <c r="G119" s="439"/>
      <c r="H119" s="439"/>
      <c r="I119" s="439"/>
      <c r="J119" s="439"/>
      <c r="K119" s="439"/>
      <c r="L119" s="439"/>
      <c r="M119" s="439"/>
      <c r="N119" s="439"/>
      <c r="O119" s="439"/>
      <c r="P119" s="439"/>
      <c r="Q119" s="363"/>
      <c r="R119" s="363"/>
      <c r="S119" s="363"/>
      <c r="T119" s="363"/>
      <c r="U119" s="363"/>
      <c r="V119" s="363"/>
      <c r="W119" s="363"/>
      <c r="X119" s="363"/>
      <c r="Y119" s="363"/>
      <c r="Z119" s="363"/>
      <c r="AA119" s="363"/>
      <c r="AB119" s="363"/>
      <c r="AC119" s="363"/>
      <c r="AD119" s="363"/>
      <c r="AE119" s="363"/>
      <c r="AF119" s="363"/>
      <c r="AG119" s="363"/>
      <c r="AH119" s="363"/>
      <c r="AI119" s="363"/>
      <c r="AJ119" s="363"/>
    </row>
    <row r="120" spans="1:93" ht="23.5" x14ac:dyDescent="0.25">
      <c r="A120" s="439"/>
      <c r="B120" s="439"/>
      <c r="C120" s="439"/>
      <c r="D120" s="439"/>
      <c r="E120" s="439"/>
      <c r="F120" s="439"/>
      <c r="G120" s="439"/>
      <c r="H120" s="439"/>
      <c r="I120" s="439"/>
      <c r="J120" s="439"/>
      <c r="K120" s="439"/>
      <c r="L120" s="439"/>
      <c r="M120" s="439"/>
      <c r="N120" s="439"/>
      <c r="O120" s="439"/>
      <c r="P120" s="439"/>
      <c r="Q120" s="363"/>
      <c r="R120" s="363"/>
      <c r="S120" s="363"/>
      <c r="T120" s="363"/>
      <c r="U120" s="363"/>
      <c r="V120" s="363"/>
      <c r="W120" s="363"/>
      <c r="X120" s="363"/>
      <c r="Y120" s="363"/>
      <c r="Z120" s="363"/>
      <c r="AA120" s="363"/>
      <c r="AB120" s="363"/>
      <c r="AC120" s="363"/>
      <c r="AD120" s="363"/>
      <c r="AE120" s="363"/>
      <c r="AF120" s="363"/>
      <c r="AG120" s="363"/>
      <c r="AH120" s="363"/>
      <c r="AI120" s="363"/>
      <c r="AJ120" s="363"/>
    </row>
    <row r="121" spans="1:93" ht="23.5" x14ac:dyDescent="0.25">
      <c r="A121" s="439"/>
      <c r="B121" s="439"/>
      <c r="C121" s="439"/>
      <c r="D121" s="439"/>
      <c r="E121" s="439"/>
      <c r="F121" s="439"/>
      <c r="G121" s="439"/>
      <c r="H121" s="439"/>
      <c r="I121" s="439"/>
      <c r="J121" s="439"/>
      <c r="K121" s="439"/>
      <c r="L121" s="439"/>
      <c r="M121" s="439"/>
      <c r="N121" s="439"/>
      <c r="O121" s="439"/>
      <c r="P121" s="439"/>
      <c r="Q121" s="363"/>
      <c r="R121" s="363"/>
      <c r="S121" s="363"/>
      <c r="T121" s="363"/>
      <c r="U121" s="363"/>
      <c r="V121" s="363"/>
      <c r="W121" s="363"/>
      <c r="X121" s="363"/>
      <c r="Y121" s="363"/>
      <c r="Z121" s="363"/>
      <c r="AA121" s="363"/>
      <c r="AB121" s="363"/>
      <c r="AC121" s="363"/>
      <c r="AD121" s="363"/>
      <c r="AE121" s="363"/>
      <c r="AF121" s="363"/>
      <c r="AG121" s="363"/>
      <c r="AH121" s="363"/>
      <c r="AI121" s="363"/>
      <c r="AJ121" s="363"/>
    </row>
    <row r="122" spans="1:93" ht="23.5" x14ac:dyDescent="0.25">
      <c r="A122" s="439"/>
      <c r="B122" s="439"/>
      <c r="C122" s="439"/>
      <c r="D122" s="439"/>
      <c r="E122" s="439"/>
      <c r="F122" s="439"/>
      <c r="G122" s="439"/>
      <c r="H122" s="439"/>
      <c r="I122" s="439"/>
      <c r="J122" s="439"/>
      <c r="K122" s="439"/>
      <c r="L122" s="439"/>
      <c r="M122" s="439"/>
      <c r="N122" s="439"/>
      <c r="O122" s="439"/>
      <c r="P122" s="439"/>
      <c r="Q122" s="363"/>
      <c r="R122" s="363"/>
      <c r="S122" s="363"/>
      <c r="T122" s="363"/>
      <c r="U122" s="363"/>
      <c r="V122" s="363"/>
      <c r="W122" s="363"/>
      <c r="X122" s="363"/>
      <c r="Y122" s="363"/>
      <c r="Z122" s="363"/>
      <c r="AA122" s="363"/>
      <c r="AB122" s="363"/>
      <c r="AC122" s="363"/>
      <c r="AD122" s="363"/>
      <c r="AE122" s="363"/>
      <c r="AF122" s="363"/>
      <c r="AG122" s="363"/>
      <c r="AH122" s="363"/>
      <c r="AI122" s="363"/>
      <c r="AJ122" s="363"/>
    </row>
    <row r="123" spans="1:93" ht="23.5" x14ac:dyDescent="0.25">
      <c r="A123" s="439"/>
      <c r="B123" s="439"/>
      <c r="C123" s="439"/>
      <c r="D123" s="439"/>
      <c r="E123" s="439"/>
      <c r="F123" s="439"/>
      <c r="G123" s="439"/>
      <c r="H123" s="439"/>
      <c r="I123" s="439"/>
      <c r="J123" s="439"/>
      <c r="K123" s="439"/>
      <c r="L123" s="439"/>
      <c r="M123" s="439"/>
      <c r="N123" s="439"/>
      <c r="O123" s="439"/>
      <c r="P123" s="439"/>
      <c r="Q123" s="363"/>
      <c r="R123" s="363"/>
      <c r="S123" s="363"/>
      <c r="T123" s="363"/>
      <c r="U123" s="363"/>
      <c r="V123" s="363"/>
      <c r="W123" s="363"/>
      <c r="X123" s="363"/>
      <c r="Y123" s="363"/>
      <c r="Z123" s="363"/>
      <c r="AA123" s="363"/>
      <c r="AB123" s="363"/>
      <c r="AC123" s="363"/>
      <c r="AD123" s="363"/>
      <c r="AE123" s="363"/>
      <c r="AF123" s="363"/>
      <c r="AG123" s="363"/>
      <c r="AH123" s="363"/>
      <c r="AI123" s="363"/>
      <c r="AJ123" s="363"/>
    </row>
    <row r="124" spans="1:93" ht="23.5" x14ac:dyDescent="0.25">
      <c r="A124" s="439"/>
      <c r="B124" s="439"/>
      <c r="C124" s="439"/>
      <c r="D124" s="439"/>
      <c r="E124" s="439"/>
      <c r="F124" s="439"/>
      <c r="G124" s="439"/>
      <c r="H124" s="439"/>
      <c r="I124" s="439"/>
      <c r="J124" s="439"/>
      <c r="K124" s="439"/>
      <c r="L124" s="439"/>
      <c r="M124" s="439"/>
      <c r="N124" s="439"/>
      <c r="O124" s="439"/>
      <c r="P124" s="439"/>
      <c r="Q124" s="363"/>
      <c r="R124" s="363"/>
      <c r="S124" s="363"/>
      <c r="T124" s="363"/>
      <c r="U124" s="363"/>
      <c r="V124" s="363"/>
      <c r="W124" s="363"/>
      <c r="X124" s="363"/>
      <c r="Y124" s="363"/>
      <c r="Z124" s="363"/>
      <c r="AA124" s="363"/>
      <c r="AB124" s="363"/>
      <c r="AC124" s="363"/>
      <c r="AD124" s="363"/>
      <c r="AE124" s="363"/>
      <c r="AF124" s="363"/>
      <c r="AG124" s="363"/>
      <c r="AH124" s="363"/>
      <c r="AI124" s="363"/>
      <c r="AJ124" s="363"/>
    </row>
    <row r="125" spans="1:93" ht="23.5" x14ac:dyDescent="0.25">
      <c r="A125" s="439"/>
      <c r="B125" s="439"/>
      <c r="C125" s="439"/>
      <c r="D125" s="439"/>
      <c r="E125" s="439"/>
      <c r="F125" s="439"/>
      <c r="G125" s="439"/>
      <c r="H125" s="439"/>
      <c r="I125" s="439"/>
      <c r="J125" s="439"/>
      <c r="K125" s="439"/>
      <c r="L125" s="439"/>
      <c r="M125" s="439"/>
      <c r="N125" s="439"/>
      <c r="O125" s="439"/>
      <c r="P125" s="439"/>
      <c r="Q125" s="363"/>
      <c r="R125" s="363"/>
      <c r="S125" s="363"/>
      <c r="T125" s="363"/>
      <c r="U125" s="363"/>
      <c r="V125" s="363"/>
      <c r="W125" s="363"/>
      <c r="X125" s="363"/>
      <c r="Y125" s="363"/>
      <c r="Z125" s="363"/>
      <c r="AA125" s="363"/>
      <c r="AB125" s="363"/>
      <c r="AC125" s="363"/>
      <c r="AD125" s="363"/>
      <c r="AE125" s="363"/>
      <c r="AF125" s="363"/>
      <c r="AG125" s="363"/>
      <c r="AH125" s="363"/>
      <c r="AI125" s="363"/>
      <c r="AJ125" s="363"/>
    </row>
    <row r="126" spans="1:93" ht="23.5" x14ac:dyDescent="0.25">
      <c r="A126" s="439"/>
      <c r="B126" s="439"/>
      <c r="C126" s="439"/>
      <c r="D126" s="439"/>
      <c r="E126" s="439"/>
      <c r="F126" s="439"/>
      <c r="G126" s="439"/>
      <c r="H126" s="439"/>
      <c r="I126" s="439"/>
      <c r="J126" s="439"/>
      <c r="K126" s="439"/>
      <c r="L126" s="439"/>
      <c r="M126" s="439"/>
      <c r="N126" s="439"/>
      <c r="O126" s="439"/>
      <c r="P126" s="439"/>
      <c r="Q126" s="363"/>
      <c r="R126" s="363"/>
      <c r="S126" s="363"/>
      <c r="T126" s="363"/>
      <c r="U126" s="363"/>
      <c r="V126" s="363"/>
      <c r="W126" s="363"/>
      <c r="X126" s="363"/>
      <c r="Y126" s="363"/>
      <c r="Z126" s="363"/>
      <c r="AA126" s="363"/>
      <c r="AB126" s="363"/>
      <c r="AC126" s="363"/>
      <c r="AD126" s="363"/>
      <c r="AE126" s="363"/>
      <c r="AF126" s="363"/>
      <c r="AG126" s="363"/>
      <c r="AH126" s="363"/>
      <c r="AI126" s="363"/>
      <c r="AJ126" s="363"/>
    </row>
    <row r="127" spans="1:93" ht="23.5" x14ac:dyDescent="0.25">
      <c r="A127" s="439"/>
      <c r="B127" s="439"/>
      <c r="C127" s="439"/>
      <c r="D127" s="439"/>
      <c r="E127" s="439"/>
      <c r="F127" s="439"/>
      <c r="G127" s="439"/>
      <c r="H127" s="439"/>
      <c r="I127" s="439"/>
      <c r="J127" s="439"/>
      <c r="K127" s="439"/>
      <c r="L127" s="439"/>
      <c r="M127" s="439"/>
      <c r="N127" s="439"/>
      <c r="O127" s="439"/>
      <c r="P127" s="439"/>
      <c r="Q127" s="363"/>
      <c r="R127" s="363"/>
      <c r="S127" s="363"/>
      <c r="T127" s="363"/>
      <c r="U127" s="363"/>
      <c r="V127" s="363"/>
      <c r="W127" s="363"/>
      <c r="X127" s="363"/>
      <c r="Y127" s="363"/>
      <c r="Z127" s="363"/>
      <c r="AA127" s="363"/>
      <c r="AB127" s="363"/>
      <c r="AC127" s="363"/>
      <c r="AD127" s="363"/>
      <c r="AE127" s="363"/>
      <c r="AF127" s="363"/>
      <c r="AG127" s="363"/>
      <c r="AH127" s="363"/>
      <c r="AI127" s="363"/>
      <c r="AJ127" s="363"/>
    </row>
    <row r="128" spans="1:93" ht="23.5" x14ac:dyDescent="0.25">
      <c r="A128" s="439"/>
      <c r="B128" s="439"/>
      <c r="C128" s="439"/>
      <c r="D128" s="439"/>
      <c r="E128" s="439"/>
      <c r="F128" s="439"/>
      <c r="G128" s="439"/>
      <c r="H128" s="439"/>
      <c r="I128" s="439"/>
      <c r="J128" s="439"/>
      <c r="K128" s="439"/>
      <c r="L128" s="439"/>
      <c r="M128" s="439"/>
      <c r="N128" s="439"/>
      <c r="O128" s="439"/>
      <c r="P128" s="439"/>
      <c r="Q128" s="363"/>
      <c r="R128" s="363"/>
      <c r="S128" s="363"/>
      <c r="T128" s="363"/>
      <c r="U128" s="363"/>
      <c r="V128" s="363"/>
      <c r="W128" s="363"/>
      <c r="X128" s="363"/>
      <c r="Y128" s="363"/>
      <c r="Z128" s="363"/>
      <c r="AA128" s="363"/>
      <c r="AB128" s="363"/>
      <c r="AC128" s="363"/>
      <c r="AD128" s="363"/>
      <c r="AE128" s="363"/>
      <c r="AF128" s="363"/>
      <c r="AG128" s="363"/>
      <c r="AH128" s="363"/>
      <c r="AI128" s="363"/>
      <c r="AJ128" s="363"/>
    </row>
    <row r="129" spans="1:36" ht="23.5" x14ac:dyDescent="0.25">
      <c r="A129" s="439"/>
      <c r="B129" s="439"/>
      <c r="C129" s="439"/>
      <c r="D129" s="439"/>
      <c r="E129" s="439"/>
      <c r="F129" s="439"/>
      <c r="G129" s="439"/>
      <c r="H129" s="439"/>
      <c r="I129" s="439"/>
      <c r="J129" s="439"/>
      <c r="K129" s="439"/>
      <c r="L129" s="439"/>
      <c r="M129" s="439"/>
      <c r="N129" s="439"/>
      <c r="O129" s="439"/>
      <c r="P129" s="439"/>
      <c r="Q129" s="363"/>
      <c r="R129" s="363"/>
      <c r="S129" s="363"/>
      <c r="T129" s="363"/>
      <c r="U129" s="363"/>
      <c r="V129" s="363"/>
      <c r="W129" s="363"/>
      <c r="X129" s="363"/>
      <c r="Y129" s="363"/>
      <c r="Z129" s="363"/>
      <c r="AA129" s="363"/>
      <c r="AB129" s="363"/>
      <c r="AC129" s="363"/>
      <c r="AD129" s="363"/>
      <c r="AE129" s="363"/>
      <c r="AF129" s="363"/>
      <c r="AG129" s="363"/>
      <c r="AH129" s="363"/>
      <c r="AI129" s="363"/>
      <c r="AJ129" s="363"/>
    </row>
    <row r="130" spans="1:36" ht="23.5" x14ac:dyDescent="0.25">
      <c r="A130" s="439"/>
      <c r="B130" s="439"/>
      <c r="C130" s="439"/>
      <c r="D130" s="439"/>
      <c r="E130" s="439"/>
      <c r="F130" s="439"/>
      <c r="G130" s="439"/>
      <c r="H130" s="439"/>
      <c r="I130" s="439"/>
      <c r="J130" s="439"/>
      <c r="K130" s="439"/>
      <c r="L130" s="439"/>
      <c r="M130" s="439"/>
      <c r="N130" s="439"/>
      <c r="O130" s="439"/>
      <c r="P130" s="439"/>
      <c r="Q130" s="363"/>
      <c r="R130" s="363"/>
      <c r="S130" s="363"/>
      <c r="T130" s="363"/>
      <c r="U130" s="363"/>
      <c r="V130" s="363"/>
      <c r="W130" s="363"/>
      <c r="X130" s="363"/>
      <c r="Y130" s="363"/>
      <c r="Z130" s="363"/>
      <c r="AA130" s="363"/>
      <c r="AB130" s="363"/>
      <c r="AC130" s="363"/>
      <c r="AD130" s="363"/>
      <c r="AE130" s="363"/>
      <c r="AF130" s="363"/>
      <c r="AG130" s="363"/>
      <c r="AH130" s="363"/>
      <c r="AI130" s="363"/>
      <c r="AJ130" s="363"/>
    </row>
    <row r="131" spans="1:36" ht="23.5" x14ac:dyDescent="0.25">
      <c r="A131" s="439"/>
      <c r="B131" s="439"/>
      <c r="C131" s="439"/>
      <c r="D131" s="439"/>
      <c r="E131" s="439"/>
      <c r="F131" s="439"/>
      <c r="G131" s="439"/>
      <c r="H131" s="439"/>
      <c r="I131" s="439"/>
      <c r="J131" s="439"/>
      <c r="K131" s="439"/>
      <c r="L131" s="439"/>
      <c r="M131" s="439"/>
      <c r="N131" s="439"/>
      <c r="O131" s="439"/>
      <c r="P131" s="439"/>
      <c r="Q131" s="363"/>
      <c r="R131" s="363"/>
      <c r="S131" s="363"/>
      <c r="T131" s="363"/>
      <c r="U131" s="363"/>
      <c r="V131" s="363"/>
      <c r="W131" s="363"/>
      <c r="X131" s="363"/>
      <c r="Y131" s="363"/>
      <c r="Z131" s="363"/>
      <c r="AA131" s="363"/>
      <c r="AB131" s="363"/>
      <c r="AC131" s="363"/>
      <c r="AD131" s="363"/>
      <c r="AE131" s="363"/>
      <c r="AF131" s="363"/>
      <c r="AG131" s="363"/>
      <c r="AH131" s="363"/>
      <c r="AI131" s="363"/>
      <c r="AJ131" s="363"/>
    </row>
    <row r="132" spans="1:36" ht="23.5" x14ac:dyDescent="0.25">
      <c r="A132" s="439"/>
      <c r="B132" s="439"/>
      <c r="C132" s="439"/>
      <c r="D132" s="439"/>
      <c r="E132" s="439"/>
      <c r="F132" s="439"/>
      <c r="G132" s="439"/>
      <c r="H132" s="439"/>
      <c r="I132" s="439"/>
      <c r="J132" s="439"/>
      <c r="K132" s="439"/>
      <c r="L132" s="439"/>
      <c r="M132" s="439"/>
      <c r="N132" s="439"/>
      <c r="O132" s="439"/>
      <c r="P132" s="439"/>
      <c r="Q132" s="363"/>
      <c r="R132" s="363"/>
      <c r="S132" s="363"/>
      <c r="T132" s="363"/>
      <c r="U132" s="363"/>
      <c r="V132" s="363"/>
      <c r="W132" s="363"/>
      <c r="X132" s="363"/>
      <c r="Y132" s="363"/>
      <c r="Z132" s="363"/>
      <c r="AA132" s="363"/>
      <c r="AB132" s="363"/>
      <c r="AC132" s="363"/>
      <c r="AD132" s="363"/>
      <c r="AE132" s="363"/>
      <c r="AF132" s="363"/>
      <c r="AG132" s="363"/>
      <c r="AH132" s="363"/>
      <c r="AI132" s="363"/>
      <c r="AJ132" s="363"/>
    </row>
    <row r="133" spans="1:36" ht="23.5" x14ac:dyDescent="0.25">
      <c r="A133" s="439"/>
      <c r="B133" s="439"/>
      <c r="C133" s="439"/>
      <c r="D133" s="439"/>
      <c r="E133" s="439"/>
      <c r="F133" s="439"/>
      <c r="G133" s="439"/>
      <c r="H133" s="439"/>
      <c r="I133" s="439"/>
      <c r="J133" s="439"/>
      <c r="K133" s="439"/>
      <c r="L133" s="439"/>
      <c r="M133" s="439"/>
      <c r="N133" s="439"/>
      <c r="O133" s="439"/>
      <c r="P133" s="439"/>
      <c r="Q133" s="363"/>
      <c r="R133" s="363"/>
      <c r="S133" s="363"/>
      <c r="T133" s="363"/>
      <c r="U133" s="363"/>
      <c r="V133" s="363"/>
      <c r="W133" s="363"/>
      <c r="X133" s="363"/>
      <c r="Y133" s="363"/>
      <c r="Z133" s="363"/>
      <c r="AA133" s="363"/>
      <c r="AB133" s="363"/>
      <c r="AC133" s="363"/>
      <c r="AD133" s="363"/>
      <c r="AE133" s="363"/>
      <c r="AF133" s="363"/>
      <c r="AG133" s="363"/>
      <c r="AH133" s="363"/>
      <c r="AI133" s="363"/>
      <c r="AJ133" s="363"/>
    </row>
    <row r="134" spans="1:36" ht="23.5" x14ac:dyDescent="0.25">
      <c r="A134" s="439"/>
      <c r="B134" s="439"/>
      <c r="C134" s="439"/>
      <c r="D134" s="439"/>
      <c r="E134" s="439"/>
      <c r="F134" s="439"/>
      <c r="G134" s="439"/>
      <c r="H134" s="439"/>
      <c r="I134" s="439"/>
      <c r="J134" s="439"/>
      <c r="K134" s="439"/>
      <c r="L134" s="439"/>
      <c r="M134" s="439"/>
      <c r="N134" s="439"/>
      <c r="O134" s="439"/>
      <c r="P134" s="439"/>
      <c r="Q134" s="439"/>
      <c r="R134" s="439"/>
      <c r="S134" s="363"/>
      <c r="T134" s="363"/>
      <c r="U134" s="363"/>
      <c r="V134" s="363"/>
      <c r="W134" s="363"/>
      <c r="X134" s="363"/>
      <c r="Y134" s="363"/>
      <c r="Z134" s="363"/>
      <c r="AA134" s="363"/>
      <c r="AB134" s="363"/>
      <c r="AC134" s="363"/>
      <c r="AD134" s="363"/>
      <c r="AE134" s="363"/>
      <c r="AF134" s="363"/>
      <c r="AG134" s="363"/>
      <c r="AH134" s="363"/>
      <c r="AI134" s="363"/>
      <c r="AJ134" s="363"/>
    </row>
    <row r="135" spans="1:36" ht="23.5" x14ac:dyDescent="0.25">
      <c r="A135" s="439"/>
      <c r="B135" s="439"/>
      <c r="C135" s="439"/>
      <c r="D135" s="439"/>
      <c r="E135" s="439"/>
      <c r="F135" s="439"/>
      <c r="G135" s="439"/>
      <c r="H135" s="439"/>
      <c r="I135" s="439"/>
      <c r="J135" s="439"/>
      <c r="K135" s="439"/>
      <c r="L135" s="439"/>
      <c r="M135" s="439"/>
      <c r="N135" s="439"/>
      <c r="O135" s="439"/>
      <c r="P135" s="439"/>
      <c r="Q135" s="439"/>
      <c r="R135" s="439"/>
      <c r="S135" s="363"/>
      <c r="T135" s="363"/>
      <c r="U135" s="363"/>
      <c r="V135" s="363"/>
      <c r="W135" s="363"/>
      <c r="X135" s="363"/>
      <c r="Y135" s="363"/>
      <c r="Z135" s="363"/>
      <c r="AA135" s="363"/>
      <c r="AB135" s="363"/>
      <c r="AC135" s="363"/>
      <c r="AD135" s="363"/>
      <c r="AE135" s="363"/>
      <c r="AF135" s="363"/>
      <c r="AG135" s="363"/>
      <c r="AH135" s="363"/>
      <c r="AI135" s="363"/>
      <c r="AJ135" s="363"/>
    </row>
    <row r="136" spans="1:36" ht="23.5" x14ac:dyDescent="0.25">
      <c r="A136" s="439"/>
      <c r="B136" s="439"/>
      <c r="C136" s="439"/>
      <c r="D136" s="439"/>
      <c r="E136" s="439"/>
      <c r="F136" s="439"/>
      <c r="G136" s="439"/>
      <c r="H136" s="439"/>
      <c r="I136" s="439"/>
      <c r="J136" s="439"/>
      <c r="K136" s="439"/>
      <c r="L136" s="439"/>
      <c r="M136" s="439"/>
      <c r="N136" s="439"/>
      <c r="O136" s="439"/>
      <c r="P136" s="439"/>
      <c r="Q136" s="439"/>
      <c r="R136" s="439"/>
      <c r="S136" s="363"/>
      <c r="T136" s="363"/>
      <c r="U136" s="363"/>
      <c r="V136" s="363"/>
      <c r="W136" s="363"/>
      <c r="X136" s="363"/>
      <c r="Y136" s="363"/>
      <c r="Z136" s="363"/>
      <c r="AA136" s="363"/>
      <c r="AB136" s="363"/>
      <c r="AC136" s="363"/>
      <c r="AD136" s="363"/>
      <c r="AE136" s="363"/>
      <c r="AF136" s="363"/>
      <c r="AG136" s="363"/>
      <c r="AH136" s="363"/>
      <c r="AI136" s="363"/>
      <c r="AJ136" s="363"/>
    </row>
    <row r="137" spans="1:36" ht="23.5" x14ac:dyDescent="0.25">
      <c r="A137" s="439"/>
      <c r="B137" s="439"/>
      <c r="C137" s="439"/>
      <c r="D137" s="439"/>
      <c r="E137" s="439"/>
      <c r="F137" s="439"/>
      <c r="G137" s="439"/>
      <c r="H137" s="439"/>
      <c r="I137" s="439"/>
      <c r="J137" s="439"/>
      <c r="K137" s="439"/>
      <c r="L137" s="439"/>
      <c r="M137" s="439"/>
      <c r="N137" s="439"/>
      <c r="O137" s="439"/>
      <c r="P137" s="439"/>
      <c r="Q137" s="439"/>
      <c r="R137" s="439"/>
      <c r="S137" s="363"/>
      <c r="T137" s="363"/>
      <c r="U137" s="363"/>
      <c r="V137" s="363"/>
      <c r="W137" s="363"/>
      <c r="X137" s="363"/>
      <c r="Y137" s="363"/>
      <c r="Z137" s="363"/>
      <c r="AA137" s="363"/>
      <c r="AB137" s="363"/>
      <c r="AC137" s="363"/>
      <c r="AD137" s="363"/>
      <c r="AE137" s="363"/>
      <c r="AF137" s="363"/>
      <c r="AG137" s="363"/>
      <c r="AH137" s="363"/>
      <c r="AI137" s="363"/>
      <c r="AJ137" s="363"/>
    </row>
    <row r="138" spans="1:36" ht="23.5" x14ac:dyDescent="0.25">
      <c r="A138" s="439"/>
      <c r="B138" s="439"/>
      <c r="C138" s="439"/>
      <c r="D138" s="439"/>
      <c r="E138" s="439"/>
      <c r="F138" s="439"/>
      <c r="G138" s="439"/>
      <c r="H138" s="439"/>
      <c r="I138" s="439"/>
      <c r="J138" s="439"/>
      <c r="K138" s="439"/>
      <c r="L138" s="439"/>
      <c r="M138" s="439"/>
      <c r="N138" s="439"/>
      <c r="O138" s="439"/>
      <c r="P138" s="439"/>
      <c r="Q138" s="439"/>
      <c r="R138" s="439"/>
      <c r="S138" s="363"/>
      <c r="T138" s="363"/>
      <c r="U138" s="363"/>
      <c r="V138" s="363"/>
      <c r="W138" s="363"/>
      <c r="X138" s="363"/>
      <c r="Y138" s="363"/>
      <c r="Z138" s="363"/>
      <c r="AA138" s="363"/>
      <c r="AB138" s="363"/>
      <c r="AC138" s="363"/>
      <c r="AD138" s="363"/>
      <c r="AE138" s="363"/>
      <c r="AF138" s="363"/>
      <c r="AG138" s="363"/>
      <c r="AH138" s="363"/>
      <c r="AI138" s="363"/>
      <c r="AJ138" s="363"/>
    </row>
    <row r="139" spans="1:36" ht="23.5" x14ac:dyDescent="0.25">
      <c r="A139" s="439"/>
      <c r="B139" s="439"/>
      <c r="C139" s="439"/>
      <c r="D139" s="439"/>
      <c r="E139" s="439"/>
      <c r="F139" s="439"/>
      <c r="G139" s="439"/>
      <c r="H139" s="439"/>
      <c r="I139" s="439"/>
      <c r="J139" s="439"/>
      <c r="K139" s="439"/>
      <c r="L139" s="439"/>
      <c r="M139" s="439"/>
      <c r="N139" s="439"/>
      <c r="O139" s="439"/>
      <c r="P139" s="439"/>
      <c r="Q139" s="439"/>
      <c r="R139" s="439"/>
      <c r="S139" s="363"/>
      <c r="T139" s="363"/>
      <c r="U139" s="363"/>
      <c r="V139" s="363"/>
      <c r="W139" s="363"/>
      <c r="X139" s="363"/>
      <c r="Y139" s="363"/>
      <c r="Z139" s="363"/>
      <c r="AA139" s="363"/>
      <c r="AB139" s="363"/>
      <c r="AC139" s="363"/>
      <c r="AD139" s="363"/>
      <c r="AE139" s="363"/>
      <c r="AF139" s="363"/>
      <c r="AG139" s="363"/>
      <c r="AH139" s="363"/>
      <c r="AI139" s="363"/>
      <c r="AJ139" s="363"/>
    </row>
    <row r="140" spans="1:36" ht="23.5" x14ac:dyDescent="0.25">
      <c r="A140" s="439"/>
      <c r="B140" s="439"/>
      <c r="C140" s="439"/>
      <c r="D140" s="439"/>
      <c r="E140" s="439"/>
      <c r="F140" s="439"/>
      <c r="G140" s="439"/>
      <c r="H140" s="439"/>
      <c r="I140" s="439"/>
      <c r="J140" s="439"/>
      <c r="K140" s="439"/>
      <c r="L140" s="439"/>
      <c r="M140" s="439"/>
      <c r="N140" s="439"/>
      <c r="O140" s="439"/>
      <c r="P140" s="439"/>
      <c r="Q140" s="439"/>
      <c r="R140" s="439"/>
      <c r="S140" s="363"/>
      <c r="T140" s="363"/>
      <c r="U140" s="363"/>
      <c r="V140" s="363"/>
      <c r="W140" s="363"/>
      <c r="X140" s="363"/>
      <c r="Y140" s="363"/>
      <c r="Z140" s="363"/>
      <c r="AA140" s="363"/>
      <c r="AB140" s="363"/>
      <c r="AC140" s="363"/>
      <c r="AD140" s="363"/>
      <c r="AE140" s="363"/>
      <c r="AF140" s="363"/>
      <c r="AG140" s="363"/>
      <c r="AH140" s="363"/>
      <c r="AI140" s="363"/>
      <c r="AJ140" s="363"/>
    </row>
    <row r="141" spans="1:36" ht="23.5" x14ac:dyDescent="0.25">
      <c r="A141" s="439"/>
      <c r="B141" s="439"/>
      <c r="C141" s="439"/>
      <c r="D141" s="439"/>
      <c r="E141" s="439"/>
      <c r="F141" s="439"/>
      <c r="G141" s="439"/>
      <c r="H141" s="439"/>
      <c r="I141" s="439"/>
      <c r="J141" s="439"/>
      <c r="K141" s="439"/>
      <c r="L141" s="439"/>
      <c r="M141" s="439"/>
      <c r="N141" s="439"/>
      <c r="O141" s="439"/>
      <c r="P141" s="439"/>
      <c r="Q141" s="439"/>
      <c r="R141" s="439"/>
      <c r="S141" s="363"/>
      <c r="T141" s="363"/>
      <c r="U141" s="363"/>
      <c r="V141" s="363"/>
      <c r="W141" s="363"/>
      <c r="X141" s="363"/>
      <c r="Y141" s="363"/>
      <c r="Z141" s="363"/>
      <c r="AA141" s="363"/>
      <c r="AB141" s="363"/>
      <c r="AC141" s="363"/>
      <c r="AD141" s="363"/>
      <c r="AE141" s="363"/>
      <c r="AF141" s="363"/>
      <c r="AG141" s="363"/>
      <c r="AH141" s="363"/>
      <c r="AI141" s="363"/>
      <c r="AJ141" s="363"/>
    </row>
    <row r="142" spans="1:36" ht="23.5" x14ac:dyDescent="0.25">
      <c r="A142" s="439"/>
      <c r="B142" s="439"/>
      <c r="C142" s="439"/>
      <c r="D142" s="439"/>
      <c r="E142" s="439"/>
      <c r="F142" s="439"/>
      <c r="G142" s="439"/>
      <c r="H142" s="439"/>
      <c r="I142" s="439"/>
      <c r="J142" s="439"/>
      <c r="K142" s="439"/>
      <c r="L142" s="439"/>
      <c r="M142" s="439"/>
      <c r="N142" s="439"/>
      <c r="O142" s="439"/>
      <c r="P142" s="439"/>
      <c r="Q142" s="439"/>
      <c r="R142" s="439"/>
      <c r="S142" s="363"/>
      <c r="T142" s="363"/>
      <c r="U142" s="363"/>
      <c r="V142" s="363"/>
      <c r="W142" s="363"/>
      <c r="X142" s="363"/>
      <c r="Y142" s="363"/>
      <c r="Z142" s="363"/>
      <c r="AA142" s="363"/>
      <c r="AB142" s="363"/>
      <c r="AC142" s="363"/>
      <c r="AD142" s="363"/>
      <c r="AE142" s="363"/>
      <c r="AF142" s="363"/>
      <c r="AG142" s="363"/>
      <c r="AH142" s="363"/>
      <c r="AI142" s="363"/>
      <c r="AJ142" s="363"/>
    </row>
    <row r="143" spans="1:36" ht="23.5" x14ac:dyDescent="0.25">
      <c r="A143" s="439"/>
      <c r="B143" s="439"/>
      <c r="C143" s="439"/>
      <c r="D143" s="439"/>
      <c r="E143" s="439"/>
      <c r="F143" s="439"/>
      <c r="G143" s="439"/>
      <c r="H143" s="439"/>
      <c r="I143" s="439"/>
      <c r="J143" s="439"/>
      <c r="K143" s="439"/>
      <c r="L143" s="439"/>
      <c r="M143" s="439"/>
      <c r="N143" s="439"/>
      <c r="O143" s="439"/>
      <c r="P143" s="439"/>
      <c r="Q143" s="439"/>
      <c r="R143" s="439"/>
      <c r="S143" s="363"/>
      <c r="T143" s="363"/>
      <c r="U143" s="363"/>
      <c r="V143" s="363"/>
      <c r="W143" s="363"/>
      <c r="X143" s="363"/>
      <c r="Y143" s="363"/>
      <c r="Z143" s="363"/>
      <c r="AA143" s="363"/>
      <c r="AB143" s="363"/>
      <c r="AC143" s="363"/>
      <c r="AD143" s="363"/>
      <c r="AE143" s="363"/>
      <c r="AF143" s="363"/>
      <c r="AG143" s="363"/>
      <c r="AH143" s="363"/>
      <c r="AI143" s="363"/>
      <c r="AJ143" s="363"/>
    </row>
    <row r="144" spans="1:36" ht="23.5" x14ac:dyDescent="0.25">
      <c r="A144" s="439"/>
      <c r="B144" s="439"/>
      <c r="C144" s="439"/>
      <c r="D144" s="439"/>
      <c r="E144" s="439"/>
      <c r="F144" s="439"/>
      <c r="G144" s="439"/>
      <c r="H144" s="439"/>
      <c r="I144" s="439"/>
      <c r="J144" s="439"/>
      <c r="K144" s="439"/>
      <c r="L144" s="439"/>
      <c r="M144" s="439"/>
      <c r="N144" s="439"/>
      <c r="O144" s="439"/>
      <c r="P144" s="439"/>
      <c r="Q144" s="439"/>
      <c r="R144" s="439"/>
      <c r="S144" s="363"/>
      <c r="T144" s="363"/>
      <c r="U144" s="363"/>
      <c r="V144" s="363"/>
      <c r="W144" s="363"/>
      <c r="X144" s="363"/>
      <c r="Y144" s="363"/>
      <c r="Z144" s="363"/>
      <c r="AA144" s="363"/>
      <c r="AB144" s="363"/>
      <c r="AC144" s="363"/>
      <c r="AD144" s="363"/>
      <c r="AE144" s="363"/>
      <c r="AF144" s="363"/>
      <c r="AG144" s="363"/>
      <c r="AH144" s="363"/>
      <c r="AI144" s="363"/>
      <c r="AJ144" s="363"/>
    </row>
    <row r="145" spans="1:36" ht="23.5" x14ac:dyDescent="0.25">
      <c r="A145" s="439"/>
      <c r="B145" s="439"/>
      <c r="C145" s="439"/>
      <c r="D145" s="439"/>
      <c r="E145" s="439"/>
      <c r="F145" s="439"/>
      <c r="G145" s="439"/>
      <c r="H145" s="439"/>
      <c r="I145" s="439"/>
      <c r="J145" s="439"/>
      <c r="K145" s="439"/>
      <c r="L145" s="439"/>
      <c r="M145" s="439"/>
      <c r="N145" s="439"/>
      <c r="O145" s="439"/>
      <c r="P145" s="439"/>
      <c r="Q145" s="439"/>
      <c r="R145" s="439"/>
      <c r="S145" s="363"/>
      <c r="T145" s="363"/>
      <c r="U145" s="363"/>
      <c r="V145" s="363"/>
      <c r="W145" s="363"/>
      <c r="X145" s="363"/>
      <c r="Y145" s="363"/>
      <c r="Z145" s="363"/>
      <c r="AA145" s="363"/>
      <c r="AB145" s="363"/>
      <c r="AC145" s="363"/>
      <c r="AD145" s="363"/>
      <c r="AE145" s="363"/>
      <c r="AF145" s="363"/>
      <c r="AG145" s="363"/>
      <c r="AH145" s="363"/>
      <c r="AI145" s="363"/>
      <c r="AJ145" s="363"/>
    </row>
    <row r="146" spans="1:36" ht="23.5" x14ac:dyDescent="0.25">
      <c r="A146" s="439"/>
      <c r="B146" s="439"/>
      <c r="C146" s="439"/>
      <c r="D146" s="439"/>
      <c r="E146" s="439"/>
      <c r="F146" s="439"/>
      <c r="G146" s="439"/>
      <c r="H146" s="439"/>
      <c r="I146" s="439"/>
      <c r="J146" s="439"/>
      <c r="K146" s="439"/>
      <c r="L146" s="439"/>
      <c r="M146" s="439"/>
      <c r="N146" s="439"/>
      <c r="O146" s="439"/>
      <c r="P146" s="439"/>
      <c r="Q146" s="439"/>
      <c r="R146" s="439"/>
      <c r="S146" s="363"/>
      <c r="T146" s="363"/>
      <c r="U146" s="363"/>
      <c r="V146" s="363"/>
      <c r="W146" s="363"/>
      <c r="X146" s="363"/>
      <c r="Y146" s="363"/>
      <c r="Z146" s="363"/>
      <c r="AA146" s="363"/>
      <c r="AB146" s="363"/>
      <c r="AC146" s="363"/>
      <c r="AD146" s="363"/>
      <c r="AE146" s="363"/>
      <c r="AF146" s="363"/>
      <c r="AG146" s="363"/>
      <c r="AH146" s="363"/>
      <c r="AI146" s="363"/>
      <c r="AJ146" s="363"/>
    </row>
    <row r="147" spans="1:36" ht="23.5" x14ac:dyDescent="0.25">
      <c r="A147" s="439"/>
      <c r="B147" s="439"/>
      <c r="C147" s="439"/>
      <c r="D147" s="439"/>
      <c r="E147" s="439"/>
      <c r="F147" s="439"/>
      <c r="G147" s="439"/>
      <c r="H147" s="439"/>
      <c r="I147" s="439"/>
      <c r="J147" s="439"/>
      <c r="K147" s="439"/>
      <c r="L147" s="439"/>
      <c r="M147" s="439"/>
      <c r="N147" s="439"/>
      <c r="O147" s="439"/>
      <c r="P147" s="439"/>
      <c r="Q147" s="439"/>
      <c r="R147" s="439"/>
      <c r="S147" s="363"/>
      <c r="T147" s="363"/>
      <c r="U147" s="363"/>
      <c r="V147" s="363"/>
      <c r="W147" s="363"/>
      <c r="X147" s="363"/>
      <c r="Y147" s="363"/>
      <c r="Z147" s="363"/>
      <c r="AA147" s="363"/>
      <c r="AB147" s="363"/>
      <c r="AC147" s="363"/>
      <c r="AD147" s="363"/>
      <c r="AE147" s="363"/>
      <c r="AF147" s="363"/>
      <c r="AG147" s="363"/>
      <c r="AH147" s="363"/>
      <c r="AI147" s="363"/>
      <c r="AJ147" s="363"/>
    </row>
    <row r="148" spans="1:36" ht="23.5" x14ac:dyDescent="0.25">
      <c r="A148" s="439"/>
      <c r="B148" s="439"/>
      <c r="C148" s="439"/>
      <c r="D148" s="439"/>
      <c r="E148" s="439"/>
      <c r="F148" s="439"/>
      <c r="G148" s="439"/>
      <c r="H148" s="439"/>
      <c r="I148" s="439"/>
      <c r="J148" s="439"/>
      <c r="K148" s="439"/>
      <c r="L148" s="439"/>
      <c r="M148" s="439"/>
      <c r="N148" s="439"/>
      <c r="O148" s="439"/>
      <c r="P148" s="439"/>
      <c r="Q148" s="439"/>
      <c r="R148" s="439"/>
      <c r="S148" s="363"/>
      <c r="T148" s="363"/>
      <c r="U148" s="363"/>
      <c r="V148" s="363"/>
      <c r="W148" s="363"/>
      <c r="X148" s="363"/>
      <c r="Y148" s="363"/>
      <c r="Z148" s="363"/>
      <c r="AA148" s="363"/>
      <c r="AB148" s="363"/>
      <c r="AC148" s="363"/>
      <c r="AD148" s="363"/>
      <c r="AE148" s="363"/>
      <c r="AF148" s="363"/>
      <c r="AG148" s="363"/>
      <c r="AH148" s="363"/>
      <c r="AI148" s="363"/>
      <c r="AJ148" s="363"/>
    </row>
    <row r="149" spans="1:36" ht="23.5" x14ac:dyDescent="0.25">
      <c r="A149" s="439"/>
      <c r="B149" s="439"/>
      <c r="C149" s="439"/>
      <c r="D149" s="439"/>
      <c r="E149" s="439"/>
      <c r="F149" s="439"/>
      <c r="G149" s="439"/>
      <c r="H149" s="439"/>
      <c r="I149" s="439"/>
      <c r="J149" s="439"/>
      <c r="K149" s="439"/>
      <c r="L149" s="439"/>
      <c r="M149" s="439"/>
      <c r="N149" s="439"/>
      <c r="O149" s="439"/>
      <c r="P149" s="439"/>
      <c r="Q149" s="439"/>
      <c r="R149" s="439"/>
      <c r="S149" s="363"/>
      <c r="T149" s="363"/>
      <c r="U149" s="363"/>
      <c r="V149" s="363"/>
      <c r="W149" s="363"/>
      <c r="X149" s="363"/>
      <c r="Y149" s="363"/>
      <c r="Z149" s="363"/>
      <c r="AA149" s="363"/>
      <c r="AB149" s="363"/>
      <c r="AC149" s="363"/>
      <c r="AD149" s="363"/>
      <c r="AE149" s="363"/>
      <c r="AF149" s="363"/>
      <c r="AG149" s="363"/>
      <c r="AH149" s="363"/>
      <c r="AI149" s="363"/>
      <c r="AJ149" s="363"/>
    </row>
    <row r="150" spans="1:36" ht="23.5" x14ac:dyDescent="0.25">
      <c r="A150" s="439"/>
      <c r="B150" s="439"/>
      <c r="C150" s="439"/>
      <c r="D150" s="439"/>
      <c r="E150" s="439"/>
      <c r="F150" s="439"/>
      <c r="G150" s="439"/>
      <c r="H150" s="439"/>
      <c r="I150" s="439"/>
      <c r="J150" s="439"/>
      <c r="K150" s="439"/>
      <c r="L150" s="439"/>
      <c r="M150" s="439"/>
      <c r="N150" s="439"/>
      <c r="O150" s="439"/>
      <c r="P150" s="439"/>
      <c r="Q150" s="439"/>
      <c r="R150" s="439"/>
      <c r="S150" s="363"/>
      <c r="T150" s="363"/>
      <c r="U150" s="363"/>
      <c r="V150" s="363"/>
      <c r="W150" s="363"/>
      <c r="X150" s="363"/>
      <c r="Y150" s="363"/>
      <c r="Z150" s="363"/>
      <c r="AA150" s="363"/>
      <c r="AB150" s="363"/>
      <c r="AC150" s="363"/>
      <c r="AD150" s="363"/>
      <c r="AE150" s="363"/>
      <c r="AF150" s="363"/>
      <c r="AG150" s="363"/>
      <c r="AH150" s="363"/>
      <c r="AI150" s="363"/>
      <c r="AJ150" s="363"/>
    </row>
    <row r="151" spans="1:36" ht="23.5" x14ac:dyDescent="0.25">
      <c r="A151" s="439"/>
      <c r="B151" s="439"/>
      <c r="C151" s="439"/>
      <c r="D151" s="439"/>
      <c r="E151" s="439"/>
      <c r="F151" s="439"/>
      <c r="G151" s="439"/>
      <c r="H151" s="439"/>
      <c r="I151" s="439"/>
      <c r="J151" s="439"/>
      <c r="K151" s="439"/>
      <c r="L151" s="439"/>
      <c r="M151" s="439"/>
      <c r="N151" s="439"/>
      <c r="O151" s="439"/>
      <c r="P151" s="439"/>
      <c r="Q151" s="439"/>
      <c r="R151" s="439"/>
      <c r="S151" s="363"/>
      <c r="T151" s="363"/>
      <c r="U151" s="363"/>
      <c r="V151" s="363"/>
      <c r="W151" s="363"/>
      <c r="X151" s="363"/>
      <c r="Y151" s="363"/>
      <c r="Z151" s="363"/>
      <c r="AA151" s="363"/>
      <c r="AB151" s="363"/>
      <c r="AC151" s="363"/>
      <c r="AD151" s="363"/>
      <c r="AE151" s="363"/>
      <c r="AF151" s="363"/>
      <c r="AG151" s="363"/>
      <c r="AH151" s="363"/>
      <c r="AI151" s="363"/>
      <c r="AJ151" s="363"/>
    </row>
    <row r="152" spans="1:36" ht="23.5" x14ac:dyDescent="0.25">
      <c r="A152" s="439"/>
      <c r="B152" s="439"/>
      <c r="C152" s="439"/>
      <c r="D152" s="439"/>
      <c r="E152" s="439"/>
      <c r="F152" s="439"/>
      <c r="G152" s="439"/>
      <c r="H152" s="439"/>
      <c r="I152" s="439"/>
      <c r="J152" s="439"/>
      <c r="K152" s="439"/>
      <c r="L152" s="439"/>
      <c r="M152" s="439"/>
      <c r="N152" s="439"/>
      <c r="O152" s="439"/>
      <c r="P152" s="439"/>
      <c r="Q152" s="439"/>
      <c r="R152" s="439"/>
      <c r="S152" s="363"/>
      <c r="T152" s="363"/>
      <c r="U152" s="363"/>
      <c r="V152" s="363"/>
      <c r="W152" s="363"/>
      <c r="X152" s="363"/>
      <c r="Y152" s="363"/>
      <c r="Z152" s="363"/>
      <c r="AA152" s="363"/>
      <c r="AB152" s="363"/>
      <c r="AC152" s="363"/>
      <c r="AD152" s="363"/>
      <c r="AE152" s="363"/>
      <c r="AF152" s="363"/>
      <c r="AG152" s="363"/>
      <c r="AH152" s="363"/>
      <c r="AI152" s="363"/>
      <c r="AJ152" s="363"/>
    </row>
    <row r="153" spans="1:36" ht="23.5" x14ac:dyDescent="0.25">
      <c r="A153" s="439"/>
      <c r="B153" s="439"/>
      <c r="C153" s="439"/>
      <c r="D153" s="439"/>
      <c r="E153" s="439"/>
      <c r="F153" s="439"/>
      <c r="G153" s="439"/>
      <c r="H153" s="439"/>
      <c r="I153" s="439"/>
      <c r="J153" s="439"/>
      <c r="K153" s="439"/>
      <c r="L153" s="439"/>
      <c r="M153" s="439"/>
      <c r="N153" s="439"/>
      <c r="O153" s="439"/>
      <c r="P153" s="439"/>
      <c r="Q153" s="439"/>
      <c r="R153" s="439"/>
      <c r="S153" s="363"/>
      <c r="T153" s="363"/>
      <c r="U153" s="363"/>
      <c r="V153" s="363"/>
      <c r="W153" s="363"/>
      <c r="X153" s="363"/>
      <c r="Y153" s="363"/>
      <c r="Z153" s="363"/>
      <c r="AA153" s="363"/>
      <c r="AB153" s="363"/>
      <c r="AC153" s="363"/>
      <c r="AD153" s="363"/>
      <c r="AE153" s="363"/>
      <c r="AF153" s="363"/>
      <c r="AG153" s="363"/>
      <c r="AH153" s="363"/>
      <c r="AI153" s="363"/>
      <c r="AJ153" s="363"/>
    </row>
    <row r="154" spans="1:36" ht="23.5" x14ac:dyDescent="0.25">
      <c r="A154" s="439"/>
      <c r="B154" s="439"/>
      <c r="C154" s="439"/>
      <c r="D154" s="439"/>
      <c r="E154" s="439"/>
      <c r="F154" s="439"/>
      <c r="G154" s="439"/>
      <c r="H154" s="439"/>
      <c r="I154" s="439"/>
      <c r="J154" s="439"/>
      <c r="K154" s="439"/>
      <c r="L154" s="439"/>
      <c r="M154" s="439"/>
      <c r="N154" s="439"/>
      <c r="O154" s="439"/>
      <c r="P154" s="439"/>
      <c r="Q154" s="439"/>
      <c r="R154" s="439"/>
      <c r="S154" s="363"/>
      <c r="T154" s="363"/>
      <c r="U154" s="363"/>
      <c r="V154" s="363"/>
      <c r="W154" s="363"/>
      <c r="X154" s="363"/>
      <c r="Y154" s="363"/>
      <c r="Z154" s="363"/>
      <c r="AA154" s="363"/>
      <c r="AB154" s="363"/>
      <c r="AC154" s="363"/>
      <c r="AD154" s="363"/>
      <c r="AE154" s="363"/>
      <c r="AF154" s="363"/>
      <c r="AG154" s="363"/>
      <c r="AH154" s="363"/>
      <c r="AI154" s="363"/>
      <c r="AJ154" s="363"/>
    </row>
    <row r="155" spans="1:36" ht="23.5" x14ac:dyDescent="0.25">
      <c r="A155" s="439"/>
      <c r="B155" s="439"/>
      <c r="C155" s="439"/>
      <c r="D155" s="439"/>
      <c r="E155" s="439"/>
      <c r="F155" s="439"/>
      <c r="G155" s="439"/>
      <c r="H155" s="439"/>
      <c r="I155" s="439"/>
      <c r="J155" s="439"/>
      <c r="K155" s="439"/>
      <c r="L155" s="439"/>
      <c r="M155" s="439"/>
      <c r="N155" s="439"/>
      <c r="O155" s="439"/>
      <c r="P155" s="439"/>
      <c r="Q155" s="439"/>
      <c r="R155" s="439"/>
      <c r="S155" s="363"/>
      <c r="T155" s="363"/>
      <c r="U155" s="363"/>
      <c r="V155" s="363"/>
      <c r="W155" s="363"/>
      <c r="X155" s="363"/>
      <c r="Y155" s="363"/>
      <c r="Z155" s="363"/>
      <c r="AA155" s="363"/>
      <c r="AB155" s="363"/>
      <c r="AC155" s="363"/>
      <c r="AD155" s="363"/>
      <c r="AE155" s="363"/>
      <c r="AF155" s="363"/>
      <c r="AG155" s="363"/>
      <c r="AH155" s="363"/>
      <c r="AI155" s="363"/>
      <c r="AJ155" s="363"/>
    </row>
    <row r="156" spans="1:36" ht="23.5" x14ac:dyDescent="0.25">
      <c r="A156" s="439"/>
      <c r="B156" s="439"/>
      <c r="C156" s="439"/>
      <c r="D156" s="439"/>
      <c r="E156" s="439"/>
      <c r="F156" s="439"/>
      <c r="G156" s="439"/>
      <c r="H156" s="439"/>
      <c r="I156" s="439"/>
      <c r="J156" s="439"/>
      <c r="K156" s="439"/>
      <c r="L156" s="439"/>
      <c r="M156" s="439"/>
      <c r="N156" s="439"/>
      <c r="O156" s="439"/>
      <c r="P156" s="439"/>
      <c r="Q156" s="439"/>
      <c r="R156" s="439"/>
      <c r="S156" s="363"/>
      <c r="T156" s="363"/>
      <c r="U156" s="363"/>
      <c r="V156" s="363"/>
      <c r="W156" s="363"/>
      <c r="X156" s="363"/>
      <c r="Y156" s="363"/>
      <c r="Z156" s="363"/>
      <c r="AA156" s="363"/>
      <c r="AB156" s="363"/>
      <c r="AC156" s="363"/>
      <c r="AD156" s="363"/>
      <c r="AE156" s="363"/>
      <c r="AF156" s="363"/>
      <c r="AG156" s="363"/>
      <c r="AH156" s="363"/>
      <c r="AI156" s="363"/>
      <c r="AJ156" s="363"/>
    </row>
    <row r="157" spans="1:36" ht="12.5" x14ac:dyDescent="0.25">
      <c r="A157" s="439"/>
      <c r="B157" s="439"/>
      <c r="C157" s="439"/>
      <c r="D157" s="439"/>
      <c r="E157" s="439"/>
      <c r="F157" s="439"/>
      <c r="G157" s="439"/>
      <c r="H157" s="439"/>
      <c r="I157" s="439"/>
      <c r="J157" s="439"/>
      <c r="K157" s="439"/>
      <c r="L157" s="439"/>
      <c r="M157" s="439"/>
      <c r="N157" s="439"/>
      <c r="O157" s="439"/>
      <c r="P157" s="439"/>
      <c r="Q157" s="439"/>
      <c r="R157" s="439"/>
      <c r="S157" s="439"/>
      <c r="T157" s="439"/>
    </row>
    <row r="158" spans="1:36" ht="12.5" x14ac:dyDescent="0.25">
      <c r="A158" s="439"/>
      <c r="B158" s="439"/>
      <c r="C158" s="439"/>
      <c r="D158" s="439"/>
      <c r="E158" s="439"/>
      <c r="F158" s="439"/>
      <c r="G158" s="439"/>
      <c r="H158" s="439"/>
      <c r="I158" s="439"/>
      <c r="J158" s="439"/>
      <c r="K158" s="439"/>
      <c r="L158" s="439"/>
      <c r="M158" s="439"/>
      <c r="N158" s="439"/>
      <c r="O158" s="439"/>
      <c r="P158" s="439"/>
      <c r="Q158" s="439"/>
      <c r="R158" s="439"/>
      <c r="S158" s="439"/>
      <c r="T158" s="439"/>
    </row>
    <row r="159" spans="1:36" ht="12.5" x14ac:dyDescent="0.25">
      <c r="A159" s="439"/>
      <c r="B159" s="439"/>
      <c r="C159" s="439"/>
      <c r="D159" s="439"/>
      <c r="E159" s="439"/>
      <c r="F159" s="439"/>
      <c r="G159" s="439"/>
      <c r="H159" s="439"/>
      <c r="I159" s="439"/>
      <c r="J159" s="439"/>
      <c r="K159" s="439"/>
      <c r="L159" s="439"/>
      <c r="M159" s="439"/>
      <c r="N159" s="439"/>
      <c r="O159" s="439"/>
      <c r="P159" s="439"/>
      <c r="Q159" s="439"/>
      <c r="R159" s="439"/>
      <c r="S159" s="439"/>
      <c r="T159" s="439"/>
    </row>
    <row r="160" spans="1:36" ht="12.5" x14ac:dyDescent="0.25">
      <c r="A160" s="439"/>
      <c r="B160" s="439"/>
      <c r="C160" s="439"/>
      <c r="D160" s="439"/>
      <c r="E160" s="439"/>
      <c r="F160" s="439"/>
      <c r="G160" s="439"/>
      <c r="H160" s="439"/>
      <c r="I160" s="439"/>
      <c r="J160" s="439"/>
      <c r="K160" s="439"/>
      <c r="L160" s="439"/>
      <c r="M160" s="439"/>
      <c r="N160" s="439"/>
      <c r="O160" s="439"/>
      <c r="P160" s="439"/>
      <c r="Q160" s="439"/>
      <c r="R160" s="439"/>
      <c r="S160" s="439"/>
      <c r="T160" s="439"/>
    </row>
    <row r="161" spans="1:20" ht="12.5" x14ac:dyDescent="0.25">
      <c r="A161" s="439"/>
      <c r="B161" s="439"/>
      <c r="C161" s="439"/>
      <c r="D161" s="439"/>
      <c r="E161" s="439"/>
      <c r="F161" s="439"/>
      <c r="G161" s="439"/>
      <c r="H161" s="439"/>
      <c r="I161" s="439"/>
      <c r="J161" s="439"/>
      <c r="K161" s="439"/>
      <c r="L161" s="439"/>
      <c r="M161" s="439"/>
      <c r="N161" s="439"/>
      <c r="O161" s="439"/>
      <c r="P161" s="439"/>
      <c r="Q161" s="439"/>
      <c r="R161" s="439"/>
      <c r="S161" s="439"/>
      <c r="T161" s="439"/>
    </row>
    <row r="162" spans="1:20" ht="12.5" x14ac:dyDescent="0.25">
      <c r="A162" s="439"/>
      <c r="B162" s="439"/>
      <c r="C162" s="439"/>
      <c r="D162" s="439"/>
      <c r="E162" s="439"/>
      <c r="F162" s="439"/>
      <c r="G162" s="439"/>
      <c r="H162" s="439"/>
      <c r="I162" s="439"/>
      <c r="J162" s="439"/>
      <c r="K162" s="439"/>
      <c r="L162" s="439"/>
      <c r="M162" s="439"/>
      <c r="N162" s="439"/>
      <c r="O162" s="439"/>
      <c r="P162" s="439"/>
      <c r="Q162" s="439"/>
      <c r="R162" s="439"/>
      <c r="S162" s="439"/>
      <c r="T162" s="439"/>
    </row>
    <row r="163" spans="1:20" ht="12.5" x14ac:dyDescent="0.25">
      <c r="A163" s="439"/>
      <c r="B163" s="439"/>
      <c r="C163" s="439"/>
      <c r="D163" s="439"/>
      <c r="E163" s="439"/>
      <c r="F163" s="439"/>
      <c r="G163" s="439"/>
      <c r="H163" s="439"/>
      <c r="I163" s="439"/>
      <c r="J163" s="439"/>
      <c r="K163" s="439"/>
      <c r="L163" s="439"/>
      <c r="M163" s="439"/>
      <c r="N163" s="439"/>
      <c r="O163" s="439"/>
      <c r="P163" s="439"/>
      <c r="Q163" s="439"/>
      <c r="R163" s="439"/>
      <c r="S163" s="439"/>
      <c r="T163" s="439"/>
    </row>
    <row r="164" spans="1:20" ht="12.5" x14ac:dyDescent="0.25">
      <c r="A164" s="439"/>
      <c r="B164" s="439"/>
      <c r="C164" s="439"/>
      <c r="D164" s="439"/>
      <c r="E164" s="439"/>
      <c r="F164" s="439"/>
      <c r="G164" s="439"/>
      <c r="H164" s="439"/>
      <c r="I164" s="439"/>
      <c r="J164" s="439"/>
      <c r="K164" s="439"/>
      <c r="L164" s="439"/>
      <c r="M164" s="439"/>
      <c r="N164" s="439"/>
      <c r="O164" s="439"/>
      <c r="P164" s="439"/>
      <c r="Q164" s="439"/>
      <c r="R164" s="439"/>
      <c r="S164" s="439"/>
      <c r="T164" s="439"/>
    </row>
    <row r="165" spans="1:20" ht="12.5" x14ac:dyDescent="0.25">
      <c r="A165" s="439"/>
      <c r="B165" s="439"/>
      <c r="C165" s="439"/>
      <c r="D165" s="439"/>
      <c r="E165" s="439"/>
      <c r="F165" s="439"/>
      <c r="G165" s="439"/>
      <c r="H165" s="439"/>
      <c r="I165" s="439"/>
      <c r="J165" s="439"/>
      <c r="K165" s="439"/>
      <c r="L165" s="439"/>
      <c r="M165" s="439"/>
      <c r="N165" s="439"/>
      <c r="O165" s="439"/>
      <c r="P165" s="439"/>
      <c r="Q165" s="439"/>
      <c r="R165" s="439"/>
      <c r="S165" s="439"/>
      <c r="T165" s="439"/>
    </row>
    <row r="166" spans="1:20" ht="12.5" x14ac:dyDescent="0.25">
      <c r="A166" s="439"/>
      <c r="B166" s="439"/>
      <c r="C166" s="439"/>
      <c r="D166" s="439"/>
      <c r="E166" s="439"/>
      <c r="F166" s="439"/>
      <c r="G166" s="439"/>
      <c r="H166" s="439"/>
      <c r="I166" s="439"/>
      <c r="J166" s="439"/>
      <c r="K166" s="439"/>
      <c r="L166" s="439"/>
      <c r="M166" s="439"/>
      <c r="N166" s="439"/>
      <c r="O166" s="439"/>
      <c r="P166" s="439"/>
      <c r="Q166" s="439"/>
      <c r="R166" s="439"/>
      <c r="S166" s="439"/>
      <c r="T166" s="439"/>
    </row>
    <row r="167" spans="1:20" ht="12.5" x14ac:dyDescent="0.25">
      <c r="A167" s="439"/>
      <c r="B167" s="439"/>
      <c r="C167" s="439"/>
      <c r="D167" s="439"/>
      <c r="E167" s="439"/>
      <c r="F167" s="439"/>
      <c r="G167" s="439"/>
      <c r="H167" s="439"/>
      <c r="I167" s="439"/>
      <c r="J167" s="439"/>
      <c r="K167" s="439"/>
      <c r="L167" s="439"/>
      <c r="M167" s="439"/>
      <c r="N167" s="439"/>
      <c r="O167" s="439"/>
      <c r="P167" s="439"/>
      <c r="Q167" s="439"/>
      <c r="R167" s="439"/>
      <c r="S167" s="439"/>
      <c r="T167" s="439"/>
    </row>
    <row r="168" spans="1:20" ht="12.5" x14ac:dyDescent="0.25">
      <c r="A168" s="439"/>
      <c r="B168" s="439"/>
      <c r="C168" s="439"/>
      <c r="D168" s="439"/>
      <c r="E168" s="439"/>
      <c r="F168" s="439"/>
      <c r="G168" s="439"/>
      <c r="H168" s="439"/>
      <c r="I168" s="439"/>
      <c r="J168" s="439"/>
      <c r="K168" s="439"/>
      <c r="L168" s="439"/>
      <c r="M168" s="439"/>
      <c r="N168" s="439"/>
      <c r="O168" s="439"/>
      <c r="P168" s="439"/>
      <c r="Q168" s="439"/>
      <c r="R168" s="439"/>
      <c r="S168" s="439"/>
      <c r="T168" s="439"/>
    </row>
    <row r="169" spans="1:20" ht="12.5" x14ac:dyDescent="0.25">
      <c r="A169" s="439"/>
      <c r="B169" s="439"/>
      <c r="C169" s="439"/>
      <c r="D169" s="439"/>
      <c r="E169" s="439"/>
      <c r="F169" s="439"/>
      <c r="G169" s="439"/>
      <c r="H169" s="439"/>
      <c r="I169" s="439"/>
      <c r="J169" s="439"/>
      <c r="K169" s="439"/>
      <c r="L169" s="439"/>
      <c r="M169" s="439"/>
      <c r="N169" s="439"/>
      <c r="O169" s="439"/>
      <c r="P169" s="439"/>
      <c r="Q169" s="439"/>
      <c r="R169" s="439"/>
      <c r="S169" s="439"/>
      <c r="T169" s="439"/>
    </row>
    <row r="170" spans="1:20" ht="12.5" x14ac:dyDescent="0.25">
      <c r="A170" s="439"/>
      <c r="B170" s="439"/>
      <c r="C170" s="439"/>
      <c r="D170" s="439"/>
      <c r="E170" s="439"/>
      <c r="F170" s="439"/>
      <c r="G170" s="439"/>
      <c r="H170" s="439"/>
      <c r="I170" s="439"/>
      <c r="J170" s="439"/>
      <c r="K170" s="439"/>
      <c r="L170" s="439"/>
      <c r="M170" s="439"/>
      <c r="N170" s="439"/>
      <c r="O170" s="439"/>
      <c r="P170" s="439"/>
      <c r="Q170" s="439"/>
      <c r="R170" s="439"/>
      <c r="S170" s="439"/>
      <c r="T170" s="439"/>
    </row>
    <row r="171" spans="1:20" ht="12.5" x14ac:dyDescent="0.25">
      <c r="A171" s="439"/>
      <c r="B171" s="439"/>
      <c r="C171" s="439"/>
      <c r="D171" s="439"/>
      <c r="E171" s="439"/>
      <c r="F171" s="439"/>
      <c r="G171" s="439"/>
      <c r="H171" s="439"/>
      <c r="I171" s="439"/>
      <c r="J171" s="439"/>
      <c r="K171" s="439"/>
      <c r="L171" s="439"/>
      <c r="M171" s="439"/>
      <c r="N171" s="439"/>
      <c r="O171" s="439"/>
      <c r="P171" s="439"/>
      <c r="Q171" s="439"/>
      <c r="R171" s="439"/>
      <c r="S171" s="439"/>
      <c r="T171" s="439"/>
    </row>
    <row r="172" spans="1:20" ht="12.5" x14ac:dyDescent="0.25">
      <c r="A172" s="439"/>
      <c r="B172" s="439"/>
      <c r="C172" s="439"/>
      <c r="D172" s="439"/>
      <c r="E172" s="439"/>
      <c r="F172" s="439"/>
      <c r="G172" s="439"/>
      <c r="H172" s="439"/>
      <c r="I172" s="439"/>
      <c r="J172" s="439"/>
      <c r="K172" s="439"/>
      <c r="L172" s="439"/>
      <c r="M172" s="439"/>
      <c r="N172" s="439"/>
      <c r="O172" s="439"/>
      <c r="P172" s="439"/>
      <c r="Q172" s="439"/>
      <c r="R172" s="439"/>
      <c r="S172" s="439"/>
      <c r="T172" s="439"/>
    </row>
    <row r="173" spans="1:20" ht="12.5" x14ac:dyDescent="0.25">
      <c r="A173" s="439"/>
      <c r="B173" s="439"/>
      <c r="C173" s="439"/>
      <c r="D173" s="439"/>
      <c r="E173" s="439"/>
      <c r="F173" s="439"/>
      <c r="G173" s="439"/>
      <c r="H173" s="439"/>
      <c r="I173" s="439"/>
      <c r="J173" s="439"/>
      <c r="K173" s="439"/>
      <c r="L173" s="439"/>
      <c r="M173" s="439"/>
      <c r="N173" s="439"/>
      <c r="O173" s="439"/>
      <c r="P173" s="439"/>
      <c r="Q173" s="439"/>
      <c r="R173" s="439"/>
      <c r="S173" s="439"/>
      <c r="T173" s="439"/>
    </row>
    <row r="174" spans="1:20" ht="12.5" x14ac:dyDescent="0.25">
      <c r="A174" s="439"/>
      <c r="B174" s="439"/>
      <c r="C174" s="439"/>
      <c r="D174" s="439"/>
      <c r="E174" s="439"/>
      <c r="F174" s="439"/>
      <c r="G174" s="439"/>
      <c r="H174" s="439"/>
      <c r="I174" s="439"/>
      <c r="J174" s="439"/>
      <c r="K174" s="439"/>
      <c r="L174" s="439"/>
      <c r="M174" s="439"/>
      <c r="N174" s="439"/>
      <c r="O174" s="439"/>
      <c r="P174" s="439"/>
      <c r="Q174" s="439"/>
      <c r="R174" s="439"/>
      <c r="S174" s="439"/>
      <c r="T174" s="439"/>
    </row>
    <row r="175" spans="1:20" x14ac:dyDescent="0.35">
      <c r="A175" s="440"/>
      <c r="B175" s="441"/>
      <c r="E175" s="443"/>
      <c r="M175" s="439"/>
      <c r="N175" s="439"/>
      <c r="O175" s="439"/>
      <c r="P175" s="439"/>
      <c r="Q175" s="439"/>
      <c r="R175" s="439"/>
      <c r="S175" s="439"/>
      <c r="T175" s="439"/>
    </row>
    <row r="176" spans="1:20" x14ac:dyDescent="0.35">
      <c r="A176" s="440"/>
      <c r="B176" s="441"/>
      <c r="E176" s="443"/>
      <c r="M176" s="439"/>
      <c r="N176" s="439"/>
      <c r="O176" s="439"/>
      <c r="P176" s="439"/>
      <c r="Q176" s="439"/>
      <c r="R176" s="439"/>
      <c r="S176" s="439"/>
      <c r="T176" s="439"/>
    </row>
    <row r="177" spans="1:20" x14ac:dyDescent="0.35">
      <c r="A177" s="440"/>
      <c r="B177" s="441"/>
      <c r="E177" s="443"/>
      <c r="M177" s="439"/>
      <c r="N177" s="439"/>
      <c r="O177" s="439"/>
      <c r="P177" s="439"/>
      <c r="Q177" s="439"/>
      <c r="R177" s="439"/>
      <c r="S177" s="439"/>
      <c r="T177" s="439"/>
    </row>
    <row r="178" spans="1:20" x14ac:dyDescent="0.35">
      <c r="A178" s="440"/>
      <c r="B178" s="441"/>
      <c r="E178" s="443"/>
      <c r="M178" s="439"/>
      <c r="N178" s="439"/>
      <c r="O178" s="439"/>
      <c r="P178" s="439"/>
      <c r="Q178" s="439"/>
      <c r="R178" s="439"/>
      <c r="S178" s="439"/>
      <c r="T178" s="439"/>
    </row>
    <row r="179" spans="1:20" x14ac:dyDescent="0.35">
      <c r="A179" s="440"/>
      <c r="B179" s="441"/>
      <c r="E179" s="443"/>
      <c r="M179" s="439"/>
      <c r="N179" s="439"/>
      <c r="O179" s="439"/>
      <c r="P179" s="439"/>
      <c r="Q179" s="439"/>
      <c r="R179" s="439"/>
      <c r="S179" s="439"/>
      <c r="T179" s="439"/>
    </row>
    <row r="180" spans="1:20" x14ac:dyDescent="0.35">
      <c r="A180" s="440"/>
      <c r="B180" s="441"/>
      <c r="E180" s="443"/>
      <c r="M180" s="439"/>
      <c r="N180" s="439"/>
      <c r="O180" s="439"/>
      <c r="P180" s="439"/>
      <c r="Q180" s="439"/>
      <c r="R180" s="439"/>
      <c r="S180" s="439"/>
      <c r="T180" s="439"/>
    </row>
    <row r="181" spans="1:20" x14ac:dyDescent="0.35">
      <c r="A181" s="440"/>
      <c r="B181" s="441"/>
      <c r="E181" s="443"/>
      <c r="M181" s="439"/>
      <c r="N181" s="439"/>
      <c r="O181" s="439"/>
      <c r="P181" s="439"/>
      <c r="Q181" s="439"/>
      <c r="R181" s="439"/>
      <c r="S181" s="439"/>
      <c r="T181" s="439"/>
    </row>
    <row r="182" spans="1:20" x14ac:dyDescent="0.35">
      <c r="A182" s="440"/>
      <c r="B182" s="441"/>
      <c r="E182" s="443"/>
      <c r="M182" s="439"/>
      <c r="N182" s="439"/>
      <c r="O182" s="439"/>
      <c r="P182" s="439"/>
      <c r="Q182" s="439"/>
      <c r="R182" s="439"/>
      <c r="S182" s="439"/>
      <c r="T182" s="439"/>
    </row>
    <row r="183" spans="1:20" x14ac:dyDescent="0.35">
      <c r="A183" s="440"/>
      <c r="B183" s="441"/>
      <c r="E183" s="443"/>
      <c r="M183" s="439"/>
      <c r="N183" s="439"/>
      <c r="O183" s="439"/>
      <c r="P183" s="439"/>
      <c r="Q183" s="439"/>
      <c r="R183" s="439"/>
      <c r="S183" s="439"/>
      <c r="T183" s="439"/>
    </row>
    <row r="184" spans="1:20" x14ac:dyDescent="0.35">
      <c r="A184" s="440"/>
      <c r="B184" s="441"/>
      <c r="E184" s="443"/>
      <c r="M184" s="439"/>
      <c r="N184" s="439"/>
      <c r="O184" s="439"/>
      <c r="P184" s="439"/>
      <c r="Q184" s="439"/>
      <c r="R184" s="439"/>
      <c r="S184" s="439"/>
      <c r="T184" s="439"/>
    </row>
    <row r="185" spans="1:20" x14ac:dyDescent="0.35">
      <c r="A185" s="440"/>
      <c r="B185" s="441"/>
      <c r="E185" s="443"/>
      <c r="M185" s="439"/>
      <c r="N185" s="439"/>
      <c r="O185" s="439"/>
      <c r="P185" s="439"/>
      <c r="Q185" s="439"/>
      <c r="R185" s="439"/>
      <c r="S185" s="439"/>
      <c r="T185" s="439"/>
    </row>
    <row r="186" spans="1:20" x14ac:dyDescent="0.35">
      <c r="A186" s="440"/>
      <c r="B186" s="441"/>
      <c r="E186" s="443"/>
      <c r="M186" s="439"/>
      <c r="N186" s="439"/>
      <c r="O186" s="439"/>
      <c r="P186" s="439"/>
      <c r="Q186" s="439"/>
      <c r="R186" s="439"/>
      <c r="S186" s="439"/>
      <c r="T186" s="439"/>
    </row>
    <row r="187" spans="1:20" x14ac:dyDescent="0.35">
      <c r="A187" s="440"/>
      <c r="B187" s="441"/>
      <c r="E187" s="443"/>
      <c r="M187" s="439"/>
      <c r="N187" s="439"/>
      <c r="O187" s="439"/>
      <c r="P187" s="439"/>
      <c r="Q187" s="439"/>
      <c r="R187" s="439"/>
      <c r="S187" s="439"/>
      <c r="T187" s="439"/>
    </row>
    <row r="188" spans="1:20" x14ac:dyDescent="0.35">
      <c r="A188" s="440"/>
      <c r="B188" s="441"/>
      <c r="E188" s="443"/>
    </row>
    <row r="189" spans="1:20" x14ac:dyDescent="0.35">
      <c r="A189" s="440"/>
      <c r="B189" s="441"/>
      <c r="E189" s="443"/>
    </row>
    <row r="190" spans="1:20" x14ac:dyDescent="0.35">
      <c r="A190" s="440"/>
      <c r="B190" s="441"/>
      <c r="E190" s="443"/>
    </row>
    <row r="191" spans="1:20" x14ac:dyDescent="0.35">
      <c r="A191" s="440"/>
      <c r="B191" s="441"/>
      <c r="E191" s="443"/>
    </row>
    <row r="192" spans="1:20" x14ac:dyDescent="0.35">
      <c r="A192" s="440"/>
      <c r="B192" s="441"/>
      <c r="E192" s="443"/>
    </row>
    <row r="193" spans="1:5" x14ac:dyDescent="0.35">
      <c r="A193" s="440"/>
      <c r="B193" s="441"/>
      <c r="E193" s="443"/>
    </row>
    <row r="194" spans="1:5" x14ac:dyDescent="0.35">
      <c r="A194" s="440"/>
      <c r="B194" s="441"/>
      <c r="E194" s="443"/>
    </row>
    <row r="195" spans="1:5" x14ac:dyDescent="0.35">
      <c r="A195" s="440"/>
      <c r="B195" s="441"/>
      <c r="E195" s="443"/>
    </row>
    <row r="196" spans="1:5" x14ac:dyDescent="0.35">
      <c r="A196" s="440"/>
      <c r="B196" s="441"/>
      <c r="E196" s="443"/>
    </row>
    <row r="197" spans="1:5" x14ac:dyDescent="0.35">
      <c r="A197" s="440"/>
      <c r="B197" s="441"/>
      <c r="E197" s="443"/>
    </row>
    <row r="198" spans="1:5" x14ac:dyDescent="0.35">
      <c r="A198" s="440"/>
      <c r="B198" s="441"/>
      <c r="E198" s="443"/>
    </row>
    <row r="199" spans="1:5" x14ac:dyDescent="0.35">
      <c r="A199" s="440"/>
      <c r="B199" s="441"/>
      <c r="E199" s="443"/>
    </row>
    <row r="200" spans="1:5" x14ac:dyDescent="0.35">
      <c r="A200" s="440"/>
      <c r="B200" s="441"/>
      <c r="E200" s="443"/>
    </row>
    <row r="201" spans="1:5" x14ac:dyDescent="0.35">
      <c r="A201" s="440"/>
      <c r="B201" s="441"/>
      <c r="E201" s="443"/>
    </row>
    <row r="202" spans="1:5" x14ac:dyDescent="0.35">
      <c r="A202" s="440"/>
      <c r="B202" s="441"/>
      <c r="E202" s="443"/>
    </row>
    <row r="203" spans="1:5" x14ac:dyDescent="0.35">
      <c r="A203" s="440"/>
      <c r="B203" s="441"/>
      <c r="E203" s="443"/>
    </row>
    <row r="204" spans="1:5" x14ac:dyDescent="0.35">
      <c r="A204" s="440"/>
      <c r="B204" s="441"/>
      <c r="E204" s="443"/>
    </row>
    <row r="205" spans="1:5" x14ac:dyDescent="0.35">
      <c r="A205" s="440"/>
      <c r="B205" s="441"/>
      <c r="E205" s="443"/>
    </row>
    <row r="206" spans="1:5" x14ac:dyDescent="0.35">
      <c r="A206" s="440"/>
      <c r="B206" s="441"/>
      <c r="E206" s="443"/>
    </row>
    <row r="207" spans="1:5" x14ac:dyDescent="0.35">
      <c r="A207" s="440"/>
      <c r="B207" s="441"/>
      <c r="E207" s="443"/>
    </row>
    <row r="208" spans="1:5" x14ac:dyDescent="0.35">
      <c r="A208" s="440"/>
      <c r="B208" s="441"/>
      <c r="E208" s="443"/>
    </row>
    <row r="209" spans="1:5" x14ac:dyDescent="0.35">
      <c r="A209" s="440"/>
      <c r="B209" s="441"/>
      <c r="E209" s="443"/>
    </row>
    <row r="210" spans="1:5" x14ac:dyDescent="0.35">
      <c r="A210" s="440"/>
      <c r="B210" s="441"/>
      <c r="E210" s="443"/>
    </row>
    <row r="211" spans="1:5" x14ac:dyDescent="0.35">
      <c r="A211" s="440"/>
      <c r="B211" s="441"/>
      <c r="E211" s="443"/>
    </row>
    <row r="212" spans="1:5" x14ac:dyDescent="0.35">
      <c r="A212" s="440"/>
      <c r="B212" s="441"/>
      <c r="E212" s="443"/>
    </row>
    <row r="213" spans="1:5" x14ac:dyDescent="0.35">
      <c r="A213" s="440"/>
      <c r="B213" s="441"/>
      <c r="E213" s="443"/>
    </row>
    <row r="214" spans="1:5" x14ac:dyDescent="0.35">
      <c r="A214" s="440"/>
      <c r="B214" s="441"/>
      <c r="E214" s="443"/>
    </row>
    <row r="215" spans="1:5" x14ac:dyDescent="0.35">
      <c r="A215" s="440"/>
      <c r="B215" s="441"/>
      <c r="E215" s="443"/>
    </row>
    <row r="216" spans="1:5" x14ac:dyDescent="0.35">
      <c r="A216" s="440"/>
      <c r="B216" s="441"/>
      <c r="E216" s="443"/>
    </row>
    <row r="217" spans="1:5" x14ac:dyDescent="0.35">
      <c r="A217" s="440"/>
      <c r="B217" s="441"/>
      <c r="E217" s="443"/>
    </row>
    <row r="218" spans="1:5" x14ac:dyDescent="0.35">
      <c r="A218" s="440"/>
      <c r="B218" s="441"/>
      <c r="E218" s="443"/>
    </row>
    <row r="219" spans="1:5" x14ac:dyDescent="0.35">
      <c r="A219" s="440"/>
      <c r="B219" s="441"/>
      <c r="E219" s="443"/>
    </row>
    <row r="220" spans="1:5" x14ac:dyDescent="0.35">
      <c r="A220" s="440"/>
      <c r="B220" s="441"/>
      <c r="E220" s="443"/>
    </row>
    <row r="221" spans="1:5" x14ac:dyDescent="0.35">
      <c r="A221" s="440"/>
      <c r="B221" s="441"/>
      <c r="E221" s="443"/>
    </row>
    <row r="222" spans="1:5" x14ac:dyDescent="0.35">
      <c r="A222" s="440"/>
      <c r="B222" s="441"/>
      <c r="E222" s="443"/>
    </row>
    <row r="223" spans="1:5" x14ac:dyDescent="0.35">
      <c r="A223" s="440"/>
      <c r="B223" s="441"/>
      <c r="E223" s="443"/>
    </row>
    <row r="224" spans="1:5" x14ac:dyDescent="0.35">
      <c r="A224" s="440"/>
      <c r="B224" s="441"/>
      <c r="E224" s="443"/>
    </row>
    <row r="225" spans="1:5" x14ac:dyDescent="0.35">
      <c r="A225" s="440"/>
      <c r="B225" s="441"/>
      <c r="E225" s="443"/>
    </row>
    <row r="226" spans="1:5" x14ac:dyDescent="0.35">
      <c r="A226" s="440"/>
      <c r="B226" s="441"/>
      <c r="E226" s="443"/>
    </row>
    <row r="227" spans="1:5" x14ac:dyDescent="0.35">
      <c r="A227" s="440"/>
      <c r="B227" s="441"/>
      <c r="E227" s="443"/>
    </row>
    <row r="228" spans="1:5" x14ac:dyDescent="0.35">
      <c r="A228" s="440"/>
      <c r="B228" s="441"/>
      <c r="E228" s="443"/>
    </row>
    <row r="229" spans="1:5" x14ac:dyDescent="0.35">
      <c r="A229" s="440"/>
      <c r="B229" s="441"/>
      <c r="E229" s="443"/>
    </row>
    <row r="230" spans="1:5" x14ac:dyDescent="0.35">
      <c r="A230" s="440"/>
      <c r="B230" s="441"/>
      <c r="E230" s="443"/>
    </row>
    <row r="231" spans="1:5" x14ac:dyDescent="0.35">
      <c r="A231" s="440"/>
      <c r="B231" s="441"/>
      <c r="E231" s="443"/>
    </row>
    <row r="232" spans="1:5" x14ac:dyDescent="0.35">
      <c r="A232" s="440"/>
      <c r="B232" s="441"/>
      <c r="E232" s="443"/>
    </row>
    <row r="233" spans="1:5" x14ac:dyDescent="0.35">
      <c r="A233" s="440"/>
      <c r="B233" s="441"/>
      <c r="E233" s="443"/>
    </row>
    <row r="234" spans="1:5" x14ac:dyDescent="0.35">
      <c r="A234" s="440"/>
      <c r="B234" s="441"/>
      <c r="E234" s="443"/>
    </row>
    <row r="235" spans="1:5" x14ac:dyDescent="0.35">
      <c r="A235" s="440"/>
      <c r="B235" s="441"/>
      <c r="E235" s="443"/>
    </row>
    <row r="236" spans="1:5" x14ac:dyDescent="0.35">
      <c r="A236" s="440"/>
      <c r="B236" s="441"/>
      <c r="E236" s="443"/>
    </row>
    <row r="237" spans="1:5" x14ac:dyDescent="0.35">
      <c r="A237" s="440"/>
      <c r="B237" s="441"/>
      <c r="E237" s="443"/>
    </row>
    <row r="238" spans="1:5" x14ac:dyDescent="0.35">
      <c r="A238" s="440"/>
      <c r="B238" s="441"/>
      <c r="E238" s="443"/>
    </row>
    <row r="239" spans="1:5" x14ac:dyDescent="0.35">
      <c r="A239" s="440"/>
      <c r="B239" s="441"/>
      <c r="E239" s="443"/>
    </row>
    <row r="240" spans="1:5" x14ac:dyDescent="0.35">
      <c r="A240" s="440"/>
      <c r="B240" s="441"/>
      <c r="E240" s="443"/>
    </row>
    <row r="241" spans="1:5" x14ac:dyDescent="0.35">
      <c r="A241" s="440"/>
      <c r="B241" s="441"/>
      <c r="E241" s="443"/>
    </row>
    <row r="242" spans="1:5" x14ac:dyDescent="0.35">
      <c r="A242" s="440"/>
      <c r="B242" s="441"/>
      <c r="E242" s="443"/>
    </row>
    <row r="243" spans="1:5" x14ac:dyDescent="0.35">
      <c r="A243" s="440"/>
      <c r="B243" s="441"/>
      <c r="E243" s="443"/>
    </row>
    <row r="244" spans="1:5" x14ac:dyDescent="0.35">
      <c r="A244" s="440"/>
      <c r="B244" s="441"/>
      <c r="E244" s="443"/>
    </row>
    <row r="245" spans="1:5" x14ac:dyDescent="0.35">
      <c r="A245" s="440"/>
      <c r="B245" s="441"/>
      <c r="E245" s="443"/>
    </row>
    <row r="246" spans="1:5" x14ac:dyDescent="0.35">
      <c r="A246" s="440"/>
      <c r="B246" s="441"/>
      <c r="E246" s="443"/>
    </row>
    <row r="247" spans="1:5" x14ac:dyDescent="0.35">
      <c r="A247" s="440"/>
      <c r="B247" s="441"/>
      <c r="E247" s="443"/>
    </row>
    <row r="248" spans="1:5" x14ac:dyDescent="0.35">
      <c r="A248" s="440"/>
      <c r="B248" s="441"/>
      <c r="E248" s="443"/>
    </row>
    <row r="249" spans="1:5" x14ac:dyDescent="0.35">
      <c r="A249" s="440"/>
      <c r="B249" s="441"/>
      <c r="E249" s="443"/>
    </row>
    <row r="250" spans="1:5" x14ac:dyDescent="0.35">
      <c r="A250" s="440"/>
      <c r="B250" s="441"/>
      <c r="E250" s="443"/>
    </row>
    <row r="251" spans="1:5" x14ac:dyDescent="0.35">
      <c r="A251" s="440"/>
      <c r="B251" s="441"/>
      <c r="E251" s="443"/>
    </row>
    <row r="252" spans="1:5" x14ac:dyDescent="0.35">
      <c r="A252" s="440"/>
      <c r="B252" s="441"/>
      <c r="E252" s="443"/>
    </row>
    <row r="253" spans="1:5" x14ac:dyDescent="0.35">
      <c r="A253" s="440"/>
      <c r="B253" s="441"/>
      <c r="E253" s="443"/>
    </row>
    <row r="254" spans="1:5" x14ac:dyDescent="0.35">
      <c r="A254" s="440"/>
      <c r="B254" s="441"/>
      <c r="E254" s="443"/>
    </row>
    <row r="255" spans="1:5" x14ac:dyDescent="0.35">
      <c r="A255" s="440"/>
      <c r="B255" s="441"/>
      <c r="E255" s="443"/>
    </row>
    <row r="256" spans="1:5" x14ac:dyDescent="0.35">
      <c r="A256" s="440"/>
      <c r="B256" s="441"/>
      <c r="E256" s="443"/>
    </row>
    <row r="257" spans="1:5" x14ac:dyDescent="0.35">
      <c r="A257" s="440"/>
      <c r="B257" s="441"/>
      <c r="E257" s="443"/>
    </row>
    <row r="258" spans="1:5" x14ac:dyDescent="0.35">
      <c r="A258" s="440"/>
      <c r="B258" s="441"/>
      <c r="E258" s="443"/>
    </row>
    <row r="259" spans="1:5" x14ac:dyDescent="0.35">
      <c r="A259" s="440"/>
      <c r="B259" s="441"/>
      <c r="E259" s="443"/>
    </row>
    <row r="260" spans="1:5" x14ac:dyDescent="0.35">
      <c r="A260" s="440"/>
      <c r="B260" s="441"/>
      <c r="E260" s="443"/>
    </row>
    <row r="261" spans="1:5" x14ac:dyDescent="0.35">
      <c r="A261" s="440"/>
      <c r="B261" s="441"/>
      <c r="E261" s="443"/>
    </row>
    <row r="262" spans="1:5" x14ac:dyDescent="0.35">
      <c r="A262" s="440"/>
      <c r="B262" s="441"/>
      <c r="E262" s="443"/>
    </row>
    <row r="263" spans="1:5" x14ac:dyDescent="0.35">
      <c r="A263" s="440"/>
      <c r="B263" s="441"/>
      <c r="E263" s="443"/>
    </row>
    <row r="264" spans="1:5" x14ac:dyDescent="0.35">
      <c r="A264" s="440"/>
      <c r="B264" s="441"/>
      <c r="E264" s="443"/>
    </row>
    <row r="265" spans="1:5" x14ac:dyDescent="0.35">
      <c r="A265" s="440"/>
      <c r="B265" s="441"/>
      <c r="E265" s="443"/>
    </row>
    <row r="266" spans="1:5" x14ac:dyDescent="0.35">
      <c r="A266" s="440"/>
      <c r="B266" s="441"/>
      <c r="E266" s="443"/>
    </row>
    <row r="267" spans="1:5" x14ac:dyDescent="0.35">
      <c r="A267" s="440"/>
      <c r="B267" s="441"/>
      <c r="E267" s="443"/>
    </row>
    <row r="268" spans="1:5" x14ac:dyDescent="0.35">
      <c r="A268" s="440"/>
      <c r="B268" s="441"/>
      <c r="E268" s="443"/>
    </row>
    <row r="269" spans="1:5" x14ac:dyDescent="0.35">
      <c r="A269" s="440"/>
      <c r="B269" s="441"/>
      <c r="E269" s="443"/>
    </row>
    <row r="270" spans="1:5" x14ac:dyDescent="0.35">
      <c r="A270" s="440"/>
      <c r="B270" s="441"/>
      <c r="E270" s="443"/>
    </row>
    <row r="271" spans="1:5" x14ac:dyDescent="0.35">
      <c r="A271" s="440"/>
      <c r="B271" s="441"/>
      <c r="E271" s="443"/>
    </row>
    <row r="272" spans="1:5" x14ac:dyDescent="0.35">
      <c r="A272" s="440"/>
      <c r="B272" s="441"/>
      <c r="E272" s="443"/>
    </row>
    <row r="273" spans="1:5" x14ac:dyDescent="0.35">
      <c r="A273" s="440"/>
      <c r="B273" s="441"/>
      <c r="E273" s="443"/>
    </row>
    <row r="274" spans="1:5" x14ac:dyDescent="0.35">
      <c r="A274" s="440"/>
      <c r="B274" s="441"/>
      <c r="E274" s="443"/>
    </row>
    <row r="275" spans="1:5" x14ac:dyDescent="0.35">
      <c r="A275" s="440"/>
      <c r="B275" s="441"/>
      <c r="E275" s="443"/>
    </row>
    <row r="276" spans="1:5" x14ac:dyDescent="0.35">
      <c r="A276" s="440"/>
      <c r="B276" s="441"/>
      <c r="E276" s="443"/>
    </row>
    <row r="277" spans="1:5" x14ac:dyDescent="0.35">
      <c r="A277" s="440"/>
      <c r="B277" s="441"/>
      <c r="E277" s="443"/>
    </row>
    <row r="278" spans="1:5" x14ac:dyDescent="0.35">
      <c r="A278" s="440"/>
      <c r="B278" s="441"/>
      <c r="E278" s="443"/>
    </row>
    <row r="279" spans="1:5" x14ac:dyDescent="0.35">
      <c r="A279" s="440"/>
      <c r="B279" s="441"/>
      <c r="E279" s="443"/>
    </row>
    <row r="280" spans="1:5" x14ac:dyDescent="0.35">
      <c r="A280" s="440"/>
      <c r="B280" s="441"/>
      <c r="E280" s="443"/>
    </row>
    <row r="281" spans="1:5" x14ac:dyDescent="0.35">
      <c r="A281" s="440"/>
      <c r="B281" s="441"/>
      <c r="E281" s="443"/>
    </row>
    <row r="282" spans="1:5" x14ac:dyDescent="0.35">
      <c r="A282" s="440"/>
      <c r="B282" s="441"/>
      <c r="E282" s="443"/>
    </row>
    <row r="283" spans="1:5" x14ac:dyDescent="0.35">
      <c r="A283" s="440"/>
      <c r="B283" s="441"/>
      <c r="E283" s="443"/>
    </row>
    <row r="284" spans="1:5" x14ac:dyDescent="0.35">
      <c r="A284" s="440"/>
      <c r="B284" s="441"/>
      <c r="E284" s="443"/>
    </row>
    <row r="285" spans="1:5" x14ac:dyDescent="0.35">
      <c r="A285" s="440"/>
      <c r="B285" s="441"/>
      <c r="E285" s="443"/>
    </row>
    <row r="286" spans="1:5" x14ac:dyDescent="0.35">
      <c r="A286" s="440"/>
      <c r="B286" s="441"/>
      <c r="E286" s="443"/>
    </row>
    <row r="287" spans="1:5" x14ac:dyDescent="0.35">
      <c r="A287" s="440"/>
      <c r="B287" s="441"/>
      <c r="E287" s="443"/>
    </row>
    <row r="288" spans="1:5" x14ac:dyDescent="0.35">
      <c r="A288" s="440"/>
      <c r="B288" s="441"/>
      <c r="E288" s="443"/>
    </row>
    <row r="289" spans="1:5" x14ac:dyDescent="0.35">
      <c r="A289" s="440"/>
      <c r="B289" s="441"/>
      <c r="E289" s="443"/>
    </row>
    <row r="290" spans="1:5" x14ac:dyDescent="0.35">
      <c r="A290" s="440"/>
      <c r="B290" s="441"/>
      <c r="E290" s="443"/>
    </row>
    <row r="291" spans="1:5" x14ac:dyDescent="0.35">
      <c r="A291" s="440"/>
      <c r="B291" s="441"/>
      <c r="E291" s="443"/>
    </row>
    <row r="292" spans="1:5" x14ac:dyDescent="0.35">
      <c r="A292" s="440"/>
      <c r="B292" s="441"/>
      <c r="E292" s="443"/>
    </row>
    <row r="293" spans="1:5" x14ac:dyDescent="0.35">
      <c r="A293" s="440"/>
      <c r="B293" s="441"/>
      <c r="E293" s="443"/>
    </row>
    <row r="294" spans="1:5" x14ac:dyDescent="0.35">
      <c r="A294" s="440"/>
      <c r="B294" s="441"/>
      <c r="E294" s="443"/>
    </row>
    <row r="295" spans="1:5" x14ac:dyDescent="0.35">
      <c r="A295" s="440"/>
      <c r="B295" s="441"/>
      <c r="E295" s="443"/>
    </row>
    <row r="296" spans="1:5" x14ac:dyDescent="0.35">
      <c r="A296" s="440"/>
      <c r="B296" s="441"/>
      <c r="E296" s="443"/>
    </row>
    <row r="297" spans="1:5" x14ac:dyDescent="0.35">
      <c r="A297" s="440"/>
      <c r="B297" s="441"/>
      <c r="E297" s="443"/>
    </row>
    <row r="298" spans="1:5" x14ac:dyDescent="0.35">
      <c r="A298" s="440"/>
      <c r="B298" s="441"/>
      <c r="E298" s="443"/>
    </row>
    <row r="299" spans="1:5" x14ac:dyDescent="0.35">
      <c r="A299" s="440"/>
      <c r="B299" s="441"/>
      <c r="E299" s="443"/>
    </row>
    <row r="300" spans="1:5" x14ac:dyDescent="0.35">
      <c r="A300" s="440"/>
      <c r="B300" s="441"/>
      <c r="E300" s="443"/>
    </row>
    <row r="301" spans="1:5" x14ac:dyDescent="0.35">
      <c r="A301" s="440"/>
      <c r="B301" s="441"/>
      <c r="E301" s="443"/>
    </row>
    <row r="302" spans="1:5" x14ac:dyDescent="0.35">
      <c r="A302" s="440"/>
      <c r="B302" s="441"/>
      <c r="E302" s="443"/>
    </row>
    <row r="303" spans="1:5" x14ac:dyDescent="0.35">
      <c r="A303" s="440"/>
      <c r="B303" s="441"/>
      <c r="E303" s="443"/>
    </row>
    <row r="304" spans="1:5" x14ac:dyDescent="0.35">
      <c r="A304" s="440"/>
      <c r="B304" s="441"/>
      <c r="E304" s="443"/>
    </row>
    <row r="305" spans="1:5" x14ac:dyDescent="0.35">
      <c r="A305" s="440"/>
      <c r="B305" s="441"/>
      <c r="E305" s="443"/>
    </row>
    <row r="306" spans="1:5" x14ac:dyDescent="0.35">
      <c r="A306" s="440"/>
      <c r="B306" s="441"/>
      <c r="E306" s="443"/>
    </row>
    <row r="307" spans="1:5" x14ac:dyDescent="0.35">
      <c r="A307" s="440"/>
      <c r="B307" s="441"/>
      <c r="E307" s="443"/>
    </row>
    <row r="308" spans="1:5" x14ac:dyDescent="0.35">
      <c r="A308" s="440"/>
      <c r="B308" s="441"/>
      <c r="E308" s="443"/>
    </row>
    <row r="309" spans="1:5" x14ac:dyDescent="0.35">
      <c r="A309" s="440"/>
      <c r="B309" s="441"/>
      <c r="E309" s="443"/>
    </row>
    <row r="310" spans="1:5" x14ac:dyDescent="0.35">
      <c r="A310" s="440"/>
      <c r="B310" s="441"/>
      <c r="E310" s="443"/>
    </row>
    <row r="311" spans="1:5" x14ac:dyDescent="0.35">
      <c r="A311" s="440"/>
      <c r="B311" s="441"/>
      <c r="E311" s="443"/>
    </row>
    <row r="312" spans="1:5" x14ac:dyDescent="0.35">
      <c r="A312" s="440"/>
      <c r="B312" s="441"/>
      <c r="E312" s="443"/>
    </row>
    <row r="313" spans="1:5" x14ac:dyDescent="0.35">
      <c r="A313" s="440"/>
      <c r="B313" s="441"/>
      <c r="E313" s="443"/>
    </row>
    <row r="314" spans="1:5" x14ac:dyDescent="0.35">
      <c r="A314" s="440"/>
      <c r="B314" s="441"/>
      <c r="E314" s="443"/>
    </row>
    <row r="315" spans="1:5" x14ac:dyDescent="0.35">
      <c r="A315" s="440"/>
      <c r="B315" s="441"/>
      <c r="E315" s="443"/>
    </row>
    <row r="316" spans="1:5" x14ac:dyDescent="0.35">
      <c r="A316" s="440"/>
      <c r="B316" s="441"/>
      <c r="E316" s="443"/>
    </row>
    <row r="317" spans="1:5" x14ac:dyDescent="0.35">
      <c r="A317" s="440"/>
      <c r="B317" s="441"/>
      <c r="E317" s="443"/>
    </row>
    <row r="318" spans="1:5" x14ac:dyDescent="0.35">
      <c r="A318" s="440"/>
      <c r="B318" s="441"/>
      <c r="E318" s="443"/>
    </row>
    <row r="319" spans="1:5" x14ac:dyDescent="0.35">
      <c r="A319" s="440"/>
      <c r="B319" s="441"/>
      <c r="E319" s="443"/>
    </row>
    <row r="320" spans="1:5" x14ac:dyDescent="0.35">
      <c r="A320" s="440"/>
      <c r="B320" s="441"/>
      <c r="E320" s="443"/>
    </row>
    <row r="321" spans="1:5" x14ac:dyDescent="0.35">
      <c r="A321" s="440"/>
      <c r="B321" s="441"/>
      <c r="E321" s="443"/>
    </row>
    <row r="322" spans="1:5" x14ac:dyDescent="0.35">
      <c r="A322" s="440"/>
      <c r="B322" s="441"/>
      <c r="E322" s="443"/>
    </row>
    <row r="323" spans="1:5" x14ac:dyDescent="0.35">
      <c r="A323" s="440"/>
      <c r="B323" s="441"/>
      <c r="E323" s="443"/>
    </row>
    <row r="324" spans="1:5" x14ac:dyDescent="0.35">
      <c r="A324" s="440"/>
      <c r="B324" s="441"/>
      <c r="E324" s="443"/>
    </row>
    <row r="325" spans="1:5" x14ac:dyDescent="0.35">
      <c r="A325" s="440"/>
      <c r="B325" s="441"/>
      <c r="E325" s="443"/>
    </row>
    <row r="326" spans="1:5" x14ac:dyDescent="0.35">
      <c r="A326" s="440"/>
      <c r="B326" s="441"/>
      <c r="E326" s="443"/>
    </row>
    <row r="327" spans="1:5" x14ac:dyDescent="0.35">
      <c r="A327" s="440"/>
      <c r="B327" s="441"/>
      <c r="E327" s="443"/>
    </row>
    <row r="328" spans="1:5" x14ac:dyDescent="0.35">
      <c r="A328" s="440"/>
      <c r="B328" s="441"/>
      <c r="E328" s="443"/>
    </row>
    <row r="329" spans="1:5" x14ac:dyDescent="0.35">
      <c r="A329" s="440"/>
      <c r="B329" s="441"/>
      <c r="E329" s="443"/>
    </row>
    <row r="330" spans="1:5" x14ac:dyDescent="0.35">
      <c r="A330" s="440"/>
      <c r="B330" s="441"/>
      <c r="E330" s="443"/>
    </row>
    <row r="331" spans="1:5" x14ac:dyDescent="0.35">
      <c r="A331" s="440"/>
      <c r="B331" s="441"/>
      <c r="E331" s="443"/>
    </row>
    <row r="332" spans="1:5" x14ac:dyDescent="0.35">
      <c r="A332" s="440"/>
      <c r="B332" s="441"/>
      <c r="E332" s="443"/>
    </row>
    <row r="333" spans="1:5" x14ac:dyDescent="0.35">
      <c r="A333" s="440"/>
      <c r="B333" s="441"/>
      <c r="E333" s="443"/>
    </row>
    <row r="334" spans="1:5" x14ac:dyDescent="0.35">
      <c r="A334" s="440"/>
      <c r="B334" s="441"/>
      <c r="E334" s="443"/>
    </row>
    <row r="335" spans="1:5" x14ac:dyDescent="0.35">
      <c r="A335" s="440"/>
      <c r="B335" s="441"/>
      <c r="E335" s="443"/>
    </row>
    <row r="336" spans="1:5" x14ac:dyDescent="0.35">
      <c r="A336" s="440"/>
      <c r="B336" s="441"/>
      <c r="E336" s="443"/>
    </row>
    <row r="337" spans="1:5" x14ac:dyDescent="0.35">
      <c r="A337" s="440"/>
      <c r="B337" s="441"/>
      <c r="E337" s="443"/>
    </row>
    <row r="338" spans="1:5" x14ac:dyDescent="0.35">
      <c r="A338" s="440"/>
      <c r="B338" s="441"/>
      <c r="E338" s="443"/>
    </row>
    <row r="339" spans="1:5" x14ac:dyDescent="0.35">
      <c r="A339" s="440"/>
      <c r="B339" s="441"/>
      <c r="E339" s="443"/>
    </row>
    <row r="340" spans="1:5" x14ac:dyDescent="0.35">
      <c r="A340" s="440"/>
      <c r="B340" s="441"/>
      <c r="E340" s="443"/>
    </row>
    <row r="341" spans="1:5" x14ac:dyDescent="0.35">
      <c r="A341" s="440"/>
      <c r="B341" s="441"/>
      <c r="E341" s="443"/>
    </row>
    <row r="342" spans="1:5" x14ac:dyDescent="0.35">
      <c r="A342" s="440"/>
      <c r="B342" s="441"/>
      <c r="E342" s="443"/>
    </row>
    <row r="343" spans="1:5" x14ac:dyDescent="0.35">
      <c r="A343" s="440"/>
      <c r="B343" s="441"/>
      <c r="E343" s="443"/>
    </row>
    <row r="344" spans="1:5" x14ac:dyDescent="0.35">
      <c r="A344" s="440"/>
      <c r="B344" s="441"/>
      <c r="E344" s="443"/>
    </row>
    <row r="345" spans="1:5" x14ac:dyDescent="0.35">
      <c r="A345" s="440"/>
      <c r="B345" s="441"/>
      <c r="E345" s="443"/>
    </row>
    <row r="346" spans="1:5" x14ac:dyDescent="0.35">
      <c r="A346" s="440"/>
      <c r="B346" s="441"/>
      <c r="E346" s="443"/>
    </row>
    <row r="347" spans="1:5" x14ac:dyDescent="0.35">
      <c r="A347" s="440"/>
      <c r="B347" s="441"/>
      <c r="E347" s="443"/>
    </row>
    <row r="348" spans="1:5" x14ac:dyDescent="0.35">
      <c r="A348" s="440"/>
      <c r="B348" s="441"/>
      <c r="E348" s="443"/>
    </row>
    <row r="349" spans="1:5" x14ac:dyDescent="0.35">
      <c r="A349" s="440"/>
      <c r="B349" s="441"/>
      <c r="E349" s="443"/>
    </row>
    <row r="350" spans="1:5" x14ac:dyDescent="0.35">
      <c r="A350" s="440"/>
      <c r="B350" s="441"/>
      <c r="E350" s="443"/>
    </row>
    <row r="351" spans="1:5" x14ac:dyDescent="0.35">
      <c r="A351" s="440"/>
      <c r="B351" s="441"/>
      <c r="E351" s="443"/>
    </row>
    <row r="352" spans="1:5" x14ac:dyDescent="0.35">
      <c r="A352" s="440"/>
      <c r="B352" s="441"/>
      <c r="E352" s="443"/>
    </row>
    <row r="353" spans="1:5" x14ac:dyDescent="0.35">
      <c r="A353" s="440"/>
      <c r="B353" s="441"/>
      <c r="E353" s="443"/>
    </row>
    <row r="354" spans="1:5" x14ac:dyDescent="0.35">
      <c r="A354" s="440"/>
      <c r="B354" s="441"/>
      <c r="E354" s="443"/>
    </row>
    <row r="355" spans="1:5" x14ac:dyDescent="0.35">
      <c r="A355" s="440"/>
      <c r="B355" s="441"/>
      <c r="E355" s="443"/>
    </row>
    <row r="356" spans="1:5" x14ac:dyDescent="0.35">
      <c r="A356" s="440"/>
      <c r="B356" s="441"/>
      <c r="E356" s="443"/>
    </row>
    <row r="357" spans="1:5" x14ac:dyDescent="0.35">
      <c r="A357" s="440"/>
      <c r="B357" s="441"/>
      <c r="E357" s="443"/>
    </row>
    <row r="358" spans="1:5" x14ac:dyDescent="0.35">
      <c r="A358" s="440"/>
      <c r="B358" s="441"/>
      <c r="E358" s="443"/>
    </row>
    <row r="359" spans="1:5" x14ac:dyDescent="0.35">
      <c r="A359" s="440"/>
      <c r="B359" s="441"/>
      <c r="E359" s="443"/>
    </row>
    <row r="360" spans="1:5" x14ac:dyDescent="0.35">
      <c r="A360" s="440"/>
      <c r="B360" s="441"/>
      <c r="E360" s="443"/>
    </row>
    <row r="361" spans="1:5" x14ac:dyDescent="0.35">
      <c r="A361" s="440"/>
      <c r="B361" s="441"/>
      <c r="E361" s="443"/>
    </row>
    <row r="362" spans="1:5" x14ac:dyDescent="0.35">
      <c r="A362" s="440"/>
      <c r="B362" s="441"/>
      <c r="E362" s="443"/>
    </row>
    <row r="363" spans="1:5" x14ac:dyDescent="0.35">
      <c r="A363" s="440"/>
      <c r="B363" s="441"/>
      <c r="E363" s="443"/>
    </row>
    <row r="364" spans="1:5" x14ac:dyDescent="0.35">
      <c r="A364" s="440"/>
      <c r="B364" s="441"/>
      <c r="E364" s="443"/>
    </row>
    <row r="365" spans="1:5" x14ac:dyDescent="0.35">
      <c r="A365" s="440"/>
      <c r="B365" s="441"/>
      <c r="E365" s="443"/>
    </row>
    <row r="366" spans="1:5" x14ac:dyDescent="0.35">
      <c r="A366" s="440"/>
      <c r="B366" s="441"/>
      <c r="E366" s="443"/>
    </row>
    <row r="367" spans="1:5" x14ac:dyDescent="0.35">
      <c r="A367" s="440"/>
      <c r="B367" s="441"/>
      <c r="E367" s="443"/>
    </row>
    <row r="368" spans="1:5" x14ac:dyDescent="0.35">
      <c r="A368" s="440"/>
      <c r="B368" s="441"/>
      <c r="E368" s="443"/>
    </row>
    <row r="369" spans="1:5" x14ac:dyDescent="0.35">
      <c r="A369" s="440"/>
      <c r="B369" s="441"/>
      <c r="E369" s="443"/>
    </row>
    <row r="370" spans="1:5" x14ac:dyDescent="0.35">
      <c r="A370" s="440"/>
      <c r="B370" s="441"/>
      <c r="E370" s="443"/>
    </row>
    <row r="371" spans="1:5" x14ac:dyDescent="0.35">
      <c r="A371" s="440"/>
      <c r="B371" s="441"/>
      <c r="E371" s="443"/>
    </row>
    <row r="372" spans="1:5" x14ac:dyDescent="0.35">
      <c r="A372" s="440"/>
      <c r="B372" s="441"/>
      <c r="E372" s="443"/>
    </row>
    <row r="373" spans="1:5" x14ac:dyDescent="0.35">
      <c r="A373" s="440"/>
      <c r="B373" s="441"/>
      <c r="E373" s="443"/>
    </row>
    <row r="374" spans="1:5" x14ac:dyDescent="0.35">
      <c r="A374" s="440"/>
      <c r="B374" s="441"/>
      <c r="E374" s="443"/>
    </row>
    <row r="375" spans="1:5" x14ac:dyDescent="0.35">
      <c r="A375" s="440"/>
      <c r="B375" s="441"/>
      <c r="E375" s="443"/>
    </row>
    <row r="376" spans="1:5" x14ac:dyDescent="0.35">
      <c r="A376" s="440"/>
      <c r="B376" s="441"/>
      <c r="E376" s="443"/>
    </row>
    <row r="377" spans="1:5" x14ac:dyDescent="0.35">
      <c r="A377" s="440"/>
      <c r="B377" s="441"/>
      <c r="E377" s="443"/>
    </row>
    <row r="378" spans="1:5" x14ac:dyDescent="0.35">
      <c r="A378" s="440"/>
      <c r="B378" s="441"/>
      <c r="E378" s="443"/>
    </row>
    <row r="379" spans="1:5" x14ac:dyDescent="0.35">
      <c r="A379" s="440"/>
      <c r="B379" s="441"/>
      <c r="E379" s="443"/>
    </row>
    <row r="380" spans="1:5" x14ac:dyDescent="0.35">
      <c r="A380" s="440"/>
      <c r="B380" s="441"/>
      <c r="E380" s="443"/>
    </row>
    <row r="381" spans="1:5" x14ac:dyDescent="0.35">
      <c r="A381" s="440"/>
      <c r="B381" s="441"/>
      <c r="E381" s="443"/>
    </row>
    <row r="382" spans="1:5" x14ac:dyDescent="0.35">
      <c r="A382" s="440"/>
      <c r="B382" s="441"/>
      <c r="E382" s="443"/>
    </row>
    <row r="383" spans="1:5" x14ac:dyDescent="0.35">
      <c r="A383" s="440"/>
      <c r="B383" s="441"/>
      <c r="E383" s="443"/>
    </row>
    <row r="384" spans="1:5" x14ac:dyDescent="0.35">
      <c r="A384" s="440"/>
      <c r="B384" s="441"/>
      <c r="E384" s="443"/>
    </row>
    <row r="385" spans="1:5" x14ac:dyDescent="0.35">
      <c r="A385" s="440"/>
      <c r="B385" s="441"/>
      <c r="E385" s="443"/>
    </row>
    <row r="386" spans="1:5" x14ac:dyDescent="0.35">
      <c r="A386" s="440"/>
      <c r="B386" s="441"/>
      <c r="E386" s="443"/>
    </row>
    <row r="387" spans="1:5" x14ac:dyDescent="0.35">
      <c r="A387" s="440"/>
      <c r="B387" s="441"/>
      <c r="E387" s="443"/>
    </row>
    <row r="388" spans="1:5" x14ac:dyDescent="0.35">
      <c r="A388" s="440"/>
      <c r="B388" s="441"/>
      <c r="E388" s="443"/>
    </row>
    <row r="389" spans="1:5" x14ac:dyDescent="0.35">
      <c r="A389" s="440"/>
      <c r="B389" s="441"/>
      <c r="E389" s="443"/>
    </row>
    <row r="390" spans="1:5" x14ac:dyDescent="0.35">
      <c r="A390" s="440"/>
      <c r="B390" s="441"/>
      <c r="E390" s="443"/>
    </row>
    <row r="391" spans="1:5" x14ac:dyDescent="0.35">
      <c r="A391" s="440"/>
      <c r="B391" s="441"/>
      <c r="E391" s="443"/>
    </row>
    <row r="392" spans="1:5" x14ac:dyDescent="0.35">
      <c r="A392" s="440"/>
      <c r="B392" s="441"/>
      <c r="E392" s="443"/>
    </row>
    <row r="393" spans="1:5" x14ac:dyDescent="0.35">
      <c r="A393" s="440"/>
      <c r="B393" s="441"/>
      <c r="E393" s="443"/>
    </row>
    <row r="394" spans="1:5" x14ac:dyDescent="0.35">
      <c r="A394" s="440"/>
      <c r="B394" s="441"/>
      <c r="E394" s="443"/>
    </row>
    <row r="395" spans="1:5" x14ac:dyDescent="0.35">
      <c r="A395" s="440"/>
      <c r="B395" s="441"/>
      <c r="E395" s="443"/>
    </row>
    <row r="396" spans="1:5" x14ac:dyDescent="0.35">
      <c r="A396" s="440"/>
      <c r="B396" s="441"/>
      <c r="E396" s="443"/>
    </row>
    <row r="397" spans="1:5" x14ac:dyDescent="0.35">
      <c r="A397" s="440"/>
      <c r="B397" s="441"/>
      <c r="E397" s="443"/>
    </row>
    <row r="398" spans="1:5" x14ac:dyDescent="0.35">
      <c r="A398" s="440"/>
      <c r="B398" s="441"/>
      <c r="E398" s="443"/>
    </row>
    <row r="399" spans="1:5" x14ac:dyDescent="0.35">
      <c r="A399" s="440"/>
      <c r="B399" s="441"/>
      <c r="E399" s="443"/>
    </row>
    <row r="400" spans="1:5" x14ac:dyDescent="0.35">
      <c r="A400" s="440"/>
      <c r="B400" s="441"/>
      <c r="E400" s="443"/>
    </row>
    <row r="401" spans="1:5" x14ac:dyDescent="0.35">
      <c r="A401" s="440"/>
      <c r="B401" s="441"/>
      <c r="E401" s="443"/>
    </row>
    <row r="402" spans="1:5" x14ac:dyDescent="0.35">
      <c r="A402" s="440"/>
      <c r="B402" s="441"/>
      <c r="E402" s="443"/>
    </row>
    <row r="403" spans="1:5" x14ac:dyDescent="0.35">
      <c r="A403" s="440"/>
      <c r="B403" s="441"/>
      <c r="E403" s="443"/>
    </row>
    <row r="404" spans="1:5" x14ac:dyDescent="0.35">
      <c r="A404" s="440"/>
      <c r="B404" s="441"/>
      <c r="E404" s="443"/>
    </row>
    <row r="405" spans="1:5" x14ac:dyDescent="0.35">
      <c r="A405" s="440"/>
      <c r="B405" s="441"/>
      <c r="E405" s="443"/>
    </row>
    <row r="406" spans="1:5" x14ac:dyDescent="0.35">
      <c r="A406" s="440"/>
      <c r="B406" s="441"/>
      <c r="E406" s="443"/>
    </row>
    <row r="407" spans="1:5" x14ac:dyDescent="0.35">
      <c r="A407" s="440"/>
      <c r="B407" s="441"/>
      <c r="E407" s="443"/>
    </row>
    <row r="408" spans="1:5" x14ac:dyDescent="0.35">
      <c r="A408" s="440"/>
      <c r="B408" s="441"/>
      <c r="E408" s="443"/>
    </row>
    <row r="409" spans="1:5" x14ac:dyDescent="0.35">
      <c r="A409" s="440"/>
      <c r="B409" s="441"/>
      <c r="E409" s="443"/>
    </row>
    <row r="410" spans="1:5" x14ac:dyDescent="0.35">
      <c r="A410" s="440"/>
      <c r="B410" s="441"/>
      <c r="E410" s="443"/>
    </row>
    <row r="411" spans="1:5" x14ac:dyDescent="0.35">
      <c r="A411" s="440"/>
      <c r="B411" s="441"/>
      <c r="E411" s="443"/>
    </row>
    <row r="412" spans="1:5" x14ac:dyDescent="0.35">
      <c r="A412" s="440"/>
      <c r="B412" s="441"/>
      <c r="E412" s="443"/>
    </row>
    <row r="413" spans="1:5" x14ac:dyDescent="0.35">
      <c r="A413" s="440"/>
      <c r="B413" s="441"/>
      <c r="E413" s="443"/>
    </row>
    <row r="414" spans="1:5" x14ac:dyDescent="0.35">
      <c r="A414" s="440"/>
      <c r="B414" s="441"/>
      <c r="E414" s="443"/>
    </row>
    <row r="415" spans="1:5" x14ac:dyDescent="0.35">
      <c r="A415" s="440"/>
      <c r="B415" s="441"/>
      <c r="E415" s="443"/>
    </row>
    <row r="416" spans="1:5" x14ac:dyDescent="0.35">
      <c r="A416" s="440"/>
      <c r="B416" s="441"/>
      <c r="E416" s="443"/>
    </row>
    <row r="417" spans="1:5" x14ac:dyDescent="0.35">
      <c r="A417" s="440"/>
      <c r="B417" s="441"/>
      <c r="E417" s="443"/>
    </row>
    <row r="418" spans="1:5" x14ac:dyDescent="0.35">
      <c r="A418" s="440"/>
      <c r="B418" s="441"/>
      <c r="E418" s="443"/>
    </row>
    <row r="419" spans="1:5" x14ac:dyDescent="0.35">
      <c r="A419" s="440"/>
      <c r="B419" s="441"/>
      <c r="E419" s="443"/>
    </row>
    <row r="420" spans="1:5" x14ac:dyDescent="0.35">
      <c r="A420" s="440"/>
      <c r="B420" s="441"/>
      <c r="E420" s="443"/>
    </row>
    <row r="421" spans="1:5" x14ac:dyDescent="0.35">
      <c r="A421" s="440"/>
      <c r="B421" s="441"/>
      <c r="E421" s="443"/>
    </row>
    <row r="422" spans="1:5" x14ac:dyDescent="0.35">
      <c r="A422" s="440"/>
      <c r="B422" s="441"/>
      <c r="E422" s="443"/>
    </row>
    <row r="423" spans="1:5" x14ac:dyDescent="0.35">
      <c r="A423" s="440"/>
      <c r="B423" s="441"/>
      <c r="E423" s="443"/>
    </row>
    <row r="424" spans="1:5" x14ac:dyDescent="0.35">
      <c r="A424" s="440"/>
      <c r="B424" s="441"/>
      <c r="E424" s="443"/>
    </row>
    <row r="425" spans="1:5" x14ac:dyDescent="0.35">
      <c r="A425" s="440"/>
      <c r="B425" s="441"/>
      <c r="E425" s="443"/>
    </row>
    <row r="426" spans="1:5" x14ac:dyDescent="0.35">
      <c r="A426" s="440"/>
      <c r="B426" s="441"/>
      <c r="E426" s="443"/>
    </row>
    <row r="427" spans="1:5" x14ac:dyDescent="0.35">
      <c r="A427" s="440"/>
      <c r="B427" s="441"/>
      <c r="E427" s="443"/>
    </row>
    <row r="428" spans="1:5" x14ac:dyDescent="0.35">
      <c r="A428" s="440"/>
      <c r="B428" s="441"/>
      <c r="E428" s="443"/>
    </row>
    <row r="429" spans="1:5" x14ac:dyDescent="0.35">
      <c r="A429" s="440"/>
      <c r="B429" s="441"/>
      <c r="E429" s="443"/>
    </row>
    <row r="430" spans="1:5" x14ac:dyDescent="0.35">
      <c r="A430" s="440"/>
      <c r="B430" s="441"/>
      <c r="E430" s="443"/>
    </row>
    <row r="431" spans="1:5" x14ac:dyDescent="0.35">
      <c r="A431" s="440"/>
      <c r="B431" s="441"/>
      <c r="E431" s="443"/>
    </row>
    <row r="432" spans="1:5" x14ac:dyDescent="0.35">
      <c r="A432" s="440"/>
      <c r="B432" s="441"/>
      <c r="E432" s="443"/>
    </row>
    <row r="433" spans="1:5" x14ac:dyDescent="0.35">
      <c r="A433" s="440"/>
      <c r="B433" s="441"/>
      <c r="E433" s="443"/>
    </row>
    <row r="434" spans="1:5" x14ac:dyDescent="0.35">
      <c r="A434" s="440"/>
      <c r="B434" s="441"/>
      <c r="E434" s="443"/>
    </row>
    <row r="435" spans="1:5" x14ac:dyDescent="0.35">
      <c r="A435" s="440"/>
      <c r="B435" s="441"/>
      <c r="E435" s="443"/>
    </row>
    <row r="436" spans="1:5" x14ac:dyDescent="0.35">
      <c r="A436" s="440"/>
      <c r="B436" s="441"/>
      <c r="E436" s="443"/>
    </row>
    <row r="437" spans="1:5" x14ac:dyDescent="0.35">
      <c r="A437" s="440"/>
      <c r="B437" s="441"/>
      <c r="E437" s="443"/>
    </row>
    <row r="438" spans="1:5" x14ac:dyDescent="0.35">
      <c r="A438" s="440"/>
      <c r="B438" s="441"/>
      <c r="E438" s="443"/>
    </row>
    <row r="439" spans="1:5" x14ac:dyDescent="0.35">
      <c r="A439" s="440"/>
      <c r="B439" s="441"/>
      <c r="E439" s="443"/>
    </row>
    <row r="440" spans="1:5" x14ac:dyDescent="0.35">
      <c r="A440" s="440"/>
      <c r="B440" s="441"/>
      <c r="E440" s="443"/>
    </row>
    <row r="441" spans="1:5" x14ac:dyDescent="0.35">
      <c r="A441" s="440"/>
      <c r="B441" s="441"/>
      <c r="E441" s="443"/>
    </row>
    <row r="442" spans="1:5" x14ac:dyDescent="0.35">
      <c r="A442" s="440"/>
      <c r="B442" s="441"/>
      <c r="E442" s="443"/>
    </row>
    <row r="443" spans="1:5" x14ac:dyDescent="0.35">
      <c r="A443" s="440"/>
      <c r="B443" s="441"/>
      <c r="E443" s="443"/>
    </row>
    <row r="444" spans="1:5" x14ac:dyDescent="0.35">
      <c r="A444" s="440"/>
      <c r="B444" s="441"/>
      <c r="E444" s="443"/>
    </row>
    <row r="445" spans="1:5" x14ac:dyDescent="0.35">
      <c r="A445" s="440"/>
      <c r="B445" s="441"/>
      <c r="E445" s="443"/>
    </row>
    <row r="446" spans="1:5" x14ac:dyDescent="0.35">
      <c r="A446" s="440"/>
      <c r="B446" s="441"/>
      <c r="E446" s="443"/>
    </row>
    <row r="447" spans="1:5" x14ac:dyDescent="0.35">
      <c r="A447" s="440"/>
      <c r="B447" s="441"/>
      <c r="E447" s="443"/>
    </row>
    <row r="448" spans="1:5" x14ac:dyDescent="0.35">
      <c r="A448" s="440"/>
      <c r="B448" s="441"/>
      <c r="E448" s="443"/>
    </row>
    <row r="449" spans="1:5" x14ac:dyDescent="0.35">
      <c r="A449" s="440"/>
      <c r="B449" s="441"/>
      <c r="E449" s="443"/>
    </row>
    <row r="450" spans="1:5" x14ac:dyDescent="0.35">
      <c r="A450" s="440"/>
      <c r="B450" s="441"/>
      <c r="E450" s="443"/>
    </row>
    <row r="451" spans="1:5" x14ac:dyDescent="0.35">
      <c r="A451" s="440"/>
      <c r="B451" s="441"/>
      <c r="E451" s="443"/>
    </row>
    <row r="452" spans="1:5" x14ac:dyDescent="0.35">
      <c r="A452" s="440"/>
      <c r="B452" s="441"/>
      <c r="E452" s="443"/>
    </row>
    <row r="453" spans="1:5" x14ac:dyDescent="0.35">
      <c r="A453" s="440"/>
      <c r="B453" s="441"/>
      <c r="E453" s="443"/>
    </row>
    <row r="454" spans="1:5" x14ac:dyDescent="0.35">
      <c r="A454" s="440"/>
      <c r="B454" s="441"/>
      <c r="E454" s="443"/>
    </row>
    <row r="455" spans="1:5" x14ac:dyDescent="0.35">
      <c r="A455" s="440"/>
      <c r="B455" s="441"/>
      <c r="E455" s="443"/>
    </row>
    <row r="456" spans="1:5" x14ac:dyDescent="0.35">
      <c r="A456" s="440"/>
      <c r="B456" s="441"/>
      <c r="E456" s="443"/>
    </row>
    <row r="457" spans="1:5" x14ac:dyDescent="0.35">
      <c r="A457" s="440"/>
      <c r="B457" s="441"/>
      <c r="E457" s="443"/>
    </row>
    <row r="458" spans="1:5" x14ac:dyDescent="0.35">
      <c r="A458" s="440"/>
      <c r="B458" s="441"/>
      <c r="E458" s="443"/>
    </row>
    <row r="459" spans="1:5" x14ac:dyDescent="0.35">
      <c r="A459" s="440"/>
      <c r="B459" s="441"/>
      <c r="E459" s="443"/>
    </row>
    <row r="460" spans="1:5" x14ac:dyDescent="0.35">
      <c r="A460" s="440"/>
      <c r="B460" s="441"/>
      <c r="E460" s="443"/>
    </row>
    <row r="461" spans="1:5" x14ac:dyDescent="0.35">
      <c r="A461" s="440"/>
      <c r="B461" s="441"/>
      <c r="E461" s="443"/>
    </row>
    <row r="462" spans="1:5" x14ac:dyDescent="0.35">
      <c r="A462" s="440"/>
      <c r="B462" s="441"/>
      <c r="E462" s="443"/>
    </row>
    <row r="463" spans="1:5" x14ac:dyDescent="0.35">
      <c r="A463" s="440"/>
      <c r="B463" s="441"/>
      <c r="E463" s="443"/>
    </row>
    <row r="464" spans="1:5" x14ac:dyDescent="0.35">
      <c r="A464" s="440"/>
      <c r="B464" s="441"/>
      <c r="E464" s="443"/>
    </row>
    <row r="465" spans="1:5" x14ac:dyDescent="0.35">
      <c r="A465" s="440"/>
      <c r="B465" s="441"/>
      <c r="E465" s="443"/>
    </row>
    <row r="466" spans="1:5" x14ac:dyDescent="0.35">
      <c r="A466" s="440"/>
      <c r="B466" s="441"/>
      <c r="E466" s="443"/>
    </row>
    <row r="467" spans="1:5" x14ac:dyDescent="0.35">
      <c r="A467" s="440"/>
      <c r="B467" s="441"/>
      <c r="E467" s="443"/>
    </row>
    <row r="468" spans="1:5" x14ac:dyDescent="0.35">
      <c r="A468" s="440"/>
      <c r="B468" s="441"/>
      <c r="E468" s="443"/>
    </row>
    <row r="469" spans="1:5" x14ac:dyDescent="0.35">
      <c r="A469" s="440"/>
      <c r="B469" s="441"/>
      <c r="E469" s="443"/>
    </row>
    <row r="470" spans="1:5" x14ac:dyDescent="0.35">
      <c r="A470" s="440"/>
      <c r="B470" s="441"/>
      <c r="E470" s="443"/>
    </row>
    <row r="471" spans="1:5" x14ac:dyDescent="0.35">
      <c r="A471" s="440"/>
      <c r="B471" s="441"/>
      <c r="E471" s="443"/>
    </row>
    <row r="472" spans="1:5" x14ac:dyDescent="0.35">
      <c r="A472" s="440"/>
      <c r="B472" s="441"/>
      <c r="E472" s="443"/>
    </row>
    <row r="473" spans="1:5" x14ac:dyDescent="0.35">
      <c r="A473" s="440"/>
      <c r="B473" s="441"/>
      <c r="E473" s="443"/>
    </row>
    <row r="474" spans="1:5" x14ac:dyDescent="0.35">
      <c r="A474" s="440"/>
      <c r="B474" s="441"/>
      <c r="E474" s="443"/>
    </row>
    <row r="475" spans="1:5" x14ac:dyDescent="0.35">
      <c r="A475" s="440"/>
      <c r="B475" s="441"/>
      <c r="E475" s="443"/>
    </row>
    <row r="476" spans="1:5" x14ac:dyDescent="0.35">
      <c r="A476" s="440"/>
      <c r="B476" s="441"/>
      <c r="E476" s="443"/>
    </row>
    <row r="477" spans="1:5" x14ac:dyDescent="0.35">
      <c r="A477" s="440"/>
      <c r="B477" s="441"/>
      <c r="E477" s="443"/>
    </row>
    <row r="478" spans="1:5" x14ac:dyDescent="0.35">
      <c r="A478" s="440"/>
      <c r="B478" s="441"/>
      <c r="E478" s="443"/>
    </row>
    <row r="479" spans="1:5" x14ac:dyDescent="0.35">
      <c r="A479" s="440"/>
      <c r="B479" s="441"/>
      <c r="E479" s="443"/>
    </row>
    <row r="480" spans="1:5" x14ac:dyDescent="0.35">
      <c r="A480" s="440"/>
      <c r="B480" s="441"/>
      <c r="E480" s="443"/>
    </row>
    <row r="481" spans="1:5" x14ac:dyDescent="0.35">
      <c r="A481" s="440"/>
      <c r="B481" s="441"/>
      <c r="E481" s="443"/>
    </row>
    <row r="482" spans="1:5" x14ac:dyDescent="0.35">
      <c r="A482" s="440"/>
      <c r="B482" s="441"/>
      <c r="E482" s="443"/>
    </row>
    <row r="483" spans="1:5" x14ac:dyDescent="0.35">
      <c r="A483" s="440"/>
      <c r="B483" s="441"/>
      <c r="E483" s="443"/>
    </row>
    <row r="484" spans="1:5" x14ac:dyDescent="0.35">
      <c r="A484" s="440"/>
      <c r="B484" s="441"/>
      <c r="E484" s="443"/>
    </row>
    <row r="485" spans="1:5" x14ac:dyDescent="0.35">
      <c r="A485" s="440"/>
      <c r="B485" s="441"/>
      <c r="E485" s="443"/>
    </row>
    <row r="486" spans="1:5" x14ac:dyDescent="0.35">
      <c r="A486" s="440"/>
      <c r="B486" s="441"/>
      <c r="E486" s="443"/>
    </row>
    <row r="487" spans="1:5" x14ac:dyDescent="0.35">
      <c r="A487" s="440"/>
      <c r="B487" s="441"/>
      <c r="E487" s="443"/>
    </row>
    <row r="488" spans="1:5" x14ac:dyDescent="0.35">
      <c r="A488" s="440"/>
      <c r="B488" s="441"/>
      <c r="E488" s="443"/>
    </row>
    <row r="489" spans="1:5" x14ac:dyDescent="0.35">
      <c r="A489" s="440"/>
      <c r="B489" s="441"/>
      <c r="E489" s="443"/>
    </row>
    <row r="490" spans="1:5" x14ac:dyDescent="0.35">
      <c r="A490" s="440"/>
      <c r="B490" s="441"/>
      <c r="E490" s="443"/>
    </row>
    <row r="491" spans="1:5" x14ac:dyDescent="0.35">
      <c r="A491" s="440"/>
      <c r="B491" s="441"/>
      <c r="E491" s="443"/>
    </row>
    <row r="492" spans="1:5" x14ac:dyDescent="0.35">
      <c r="A492" s="440"/>
      <c r="B492" s="441"/>
      <c r="E492" s="443"/>
    </row>
    <row r="493" spans="1:5" x14ac:dyDescent="0.35">
      <c r="A493" s="440"/>
      <c r="B493" s="441"/>
      <c r="E493" s="443"/>
    </row>
    <row r="494" spans="1:5" x14ac:dyDescent="0.35">
      <c r="A494" s="440"/>
      <c r="B494" s="441"/>
      <c r="E494" s="443"/>
    </row>
    <row r="495" spans="1:5" x14ac:dyDescent="0.35">
      <c r="A495" s="440"/>
      <c r="B495" s="441"/>
      <c r="E495" s="443"/>
    </row>
    <row r="496" spans="1:5" x14ac:dyDescent="0.35">
      <c r="A496" s="440"/>
      <c r="B496" s="441"/>
      <c r="E496" s="443"/>
    </row>
    <row r="497" spans="1:5" x14ac:dyDescent="0.35">
      <c r="A497" s="440"/>
      <c r="B497" s="441"/>
      <c r="E497" s="443"/>
    </row>
    <row r="498" spans="1:5" x14ac:dyDescent="0.35">
      <c r="A498" s="440"/>
      <c r="B498" s="441"/>
      <c r="E498" s="443"/>
    </row>
    <row r="499" spans="1:5" x14ac:dyDescent="0.35">
      <c r="A499" s="440"/>
      <c r="B499" s="441"/>
      <c r="E499" s="443"/>
    </row>
    <row r="500" spans="1:5" x14ac:dyDescent="0.35">
      <c r="A500" s="440"/>
      <c r="B500" s="441"/>
      <c r="E500" s="443"/>
    </row>
    <row r="501" spans="1:5" x14ac:dyDescent="0.35">
      <c r="A501" s="440"/>
      <c r="B501" s="441"/>
      <c r="E501" s="443"/>
    </row>
    <row r="502" spans="1:5" x14ac:dyDescent="0.35">
      <c r="A502" s="440"/>
      <c r="B502" s="441"/>
      <c r="E502" s="443"/>
    </row>
    <row r="503" spans="1:5" x14ac:dyDescent="0.35">
      <c r="A503" s="440"/>
      <c r="B503" s="441"/>
      <c r="E503" s="443"/>
    </row>
    <row r="504" spans="1:5" x14ac:dyDescent="0.35">
      <c r="A504" s="440"/>
      <c r="B504" s="441"/>
      <c r="E504" s="443"/>
    </row>
    <row r="505" spans="1:5" x14ac:dyDescent="0.35">
      <c r="A505" s="440"/>
      <c r="B505" s="441"/>
      <c r="E505" s="443"/>
    </row>
    <row r="506" spans="1:5" x14ac:dyDescent="0.35">
      <c r="A506" s="440"/>
      <c r="B506" s="441"/>
      <c r="E506" s="443"/>
    </row>
    <row r="507" spans="1:5" x14ac:dyDescent="0.35">
      <c r="A507" s="440"/>
      <c r="B507" s="441"/>
      <c r="E507" s="443"/>
    </row>
    <row r="508" spans="1:5" x14ac:dyDescent="0.35">
      <c r="A508" s="440"/>
      <c r="B508" s="441"/>
      <c r="E508" s="443"/>
    </row>
    <row r="509" spans="1:5" x14ac:dyDescent="0.35">
      <c r="A509" s="440"/>
      <c r="B509" s="441"/>
      <c r="E509" s="443"/>
    </row>
    <row r="510" spans="1:5" x14ac:dyDescent="0.35">
      <c r="A510" s="440"/>
      <c r="B510" s="441"/>
      <c r="E510" s="443"/>
    </row>
    <row r="511" spans="1:5" x14ac:dyDescent="0.35">
      <c r="A511" s="440"/>
      <c r="B511" s="441"/>
      <c r="E511" s="443"/>
    </row>
    <row r="512" spans="1:5" x14ac:dyDescent="0.35">
      <c r="A512" s="440"/>
      <c r="B512" s="441"/>
      <c r="E512" s="443"/>
    </row>
    <row r="513" spans="1:5" x14ac:dyDescent="0.35">
      <c r="A513" s="440"/>
      <c r="B513" s="441"/>
      <c r="E513" s="443"/>
    </row>
    <row r="514" spans="1:5" x14ac:dyDescent="0.35">
      <c r="A514" s="440"/>
      <c r="B514" s="441"/>
      <c r="E514" s="443"/>
    </row>
    <row r="515" spans="1:5" x14ac:dyDescent="0.35">
      <c r="A515" s="440"/>
      <c r="B515" s="441"/>
      <c r="E515" s="443"/>
    </row>
    <row r="516" spans="1:5" x14ac:dyDescent="0.35">
      <c r="A516" s="440"/>
      <c r="B516" s="441"/>
      <c r="E516" s="443"/>
    </row>
    <row r="517" spans="1:5" x14ac:dyDescent="0.35">
      <c r="A517" s="440"/>
      <c r="B517" s="441"/>
      <c r="E517" s="443"/>
    </row>
    <row r="518" spans="1:5" x14ac:dyDescent="0.35">
      <c r="A518" s="440"/>
      <c r="B518" s="441"/>
      <c r="E518" s="443"/>
    </row>
    <row r="519" spans="1:5" x14ac:dyDescent="0.35">
      <c r="A519" s="440"/>
      <c r="B519" s="441"/>
      <c r="E519" s="443"/>
    </row>
    <row r="520" spans="1:5" x14ac:dyDescent="0.35">
      <c r="A520" s="440"/>
      <c r="B520" s="441"/>
      <c r="E520" s="443"/>
    </row>
    <row r="521" spans="1:5" x14ac:dyDescent="0.35">
      <c r="A521" s="440"/>
      <c r="B521" s="441"/>
      <c r="E521" s="443"/>
    </row>
    <row r="522" spans="1:5" x14ac:dyDescent="0.35">
      <c r="A522" s="440"/>
      <c r="B522" s="441"/>
      <c r="E522" s="443"/>
    </row>
    <row r="523" spans="1:5" x14ac:dyDescent="0.35">
      <c r="A523" s="440"/>
      <c r="B523" s="441"/>
      <c r="E523" s="443"/>
    </row>
    <row r="524" spans="1:5" x14ac:dyDescent="0.35">
      <c r="A524" s="440"/>
      <c r="B524" s="441"/>
      <c r="E524" s="443"/>
    </row>
    <row r="525" spans="1:5" x14ac:dyDescent="0.35">
      <c r="A525" s="440"/>
      <c r="B525" s="441"/>
      <c r="E525" s="443"/>
    </row>
    <row r="526" spans="1:5" x14ac:dyDescent="0.35">
      <c r="A526" s="440"/>
      <c r="B526" s="441"/>
      <c r="E526" s="443"/>
    </row>
    <row r="527" spans="1:5" x14ac:dyDescent="0.35">
      <c r="A527" s="440"/>
      <c r="B527" s="441"/>
      <c r="E527" s="443"/>
    </row>
    <row r="528" spans="1:5" x14ac:dyDescent="0.35">
      <c r="A528" s="440"/>
      <c r="B528" s="441"/>
      <c r="E528" s="443"/>
    </row>
    <row r="529" spans="1:5" x14ac:dyDescent="0.35">
      <c r="A529" s="440"/>
      <c r="B529" s="441"/>
      <c r="E529" s="443"/>
    </row>
    <row r="530" spans="1:5" x14ac:dyDescent="0.35">
      <c r="A530" s="440"/>
      <c r="B530" s="441"/>
      <c r="E530" s="443"/>
    </row>
    <row r="531" spans="1:5" x14ac:dyDescent="0.35">
      <c r="A531" s="440"/>
      <c r="B531" s="441"/>
      <c r="E531" s="443"/>
    </row>
    <row r="532" spans="1:5" x14ac:dyDescent="0.35">
      <c r="A532" s="440"/>
      <c r="B532" s="441"/>
      <c r="E532" s="443"/>
    </row>
    <row r="533" spans="1:5" x14ac:dyDescent="0.35">
      <c r="A533" s="440"/>
      <c r="B533" s="441"/>
      <c r="E533" s="443"/>
    </row>
    <row r="534" spans="1:5" x14ac:dyDescent="0.35">
      <c r="A534" s="440"/>
      <c r="B534" s="441"/>
      <c r="E534" s="443"/>
    </row>
    <row r="535" spans="1:5" x14ac:dyDescent="0.35">
      <c r="A535" s="440"/>
      <c r="B535" s="441"/>
      <c r="E535" s="443"/>
    </row>
    <row r="536" spans="1:5" x14ac:dyDescent="0.35">
      <c r="A536" s="440"/>
      <c r="B536" s="441"/>
      <c r="E536" s="443"/>
    </row>
    <row r="537" spans="1:5" x14ac:dyDescent="0.35">
      <c r="A537" s="440"/>
      <c r="B537" s="441"/>
      <c r="E537" s="443"/>
    </row>
    <row r="538" spans="1:5" x14ac:dyDescent="0.35">
      <c r="A538" s="440"/>
      <c r="B538" s="441"/>
      <c r="E538" s="443"/>
    </row>
    <row r="539" spans="1:5" x14ac:dyDescent="0.35">
      <c r="A539" s="440"/>
      <c r="B539" s="441"/>
      <c r="E539" s="443"/>
    </row>
    <row r="540" spans="1:5" x14ac:dyDescent="0.35">
      <c r="A540" s="440"/>
      <c r="B540" s="441"/>
      <c r="E540" s="443"/>
    </row>
    <row r="541" spans="1:5" x14ac:dyDescent="0.35">
      <c r="A541" s="440"/>
      <c r="B541" s="441"/>
      <c r="E541" s="443"/>
    </row>
    <row r="542" spans="1:5" x14ac:dyDescent="0.35">
      <c r="A542" s="440"/>
      <c r="B542" s="441"/>
      <c r="E542" s="443"/>
    </row>
    <row r="543" spans="1:5" x14ac:dyDescent="0.35">
      <c r="A543" s="440"/>
      <c r="B543" s="441"/>
      <c r="E543" s="443"/>
    </row>
    <row r="544" spans="1:5" x14ac:dyDescent="0.35">
      <c r="A544" s="440"/>
      <c r="B544" s="441"/>
      <c r="E544" s="443"/>
    </row>
    <row r="545" spans="1:5" x14ac:dyDescent="0.35">
      <c r="A545" s="440"/>
      <c r="B545" s="441"/>
      <c r="E545" s="443"/>
    </row>
    <row r="546" spans="1:5" x14ac:dyDescent="0.35">
      <c r="A546" s="440"/>
      <c r="B546" s="441"/>
      <c r="E546" s="443"/>
    </row>
    <row r="547" spans="1:5" x14ac:dyDescent="0.35">
      <c r="A547" s="440"/>
      <c r="B547" s="441"/>
      <c r="E547" s="443"/>
    </row>
    <row r="548" spans="1:5" x14ac:dyDescent="0.35">
      <c r="A548" s="440"/>
      <c r="B548" s="441"/>
      <c r="E548" s="443"/>
    </row>
    <row r="549" spans="1:5" x14ac:dyDescent="0.35">
      <c r="A549" s="440"/>
      <c r="B549" s="441"/>
      <c r="E549" s="443"/>
    </row>
    <row r="550" spans="1:5" x14ac:dyDescent="0.35">
      <c r="A550" s="440"/>
      <c r="B550" s="441"/>
      <c r="E550" s="443"/>
    </row>
    <row r="551" spans="1:5" x14ac:dyDescent="0.35">
      <c r="A551" s="440"/>
      <c r="B551" s="441"/>
      <c r="E551" s="443"/>
    </row>
    <row r="552" spans="1:5" x14ac:dyDescent="0.35">
      <c r="A552" s="440"/>
      <c r="B552" s="441"/>
      <c r="E552" s="443"/>
    </row>
    <row r="553" spans="1:5" x14ac:dyDescent="0.35">
      <c r="A553" s="440"/>
      <c r="B553" s="441"/>
      <c r="E553" s="443"/>
    </row>
    <row r="554" spans="1:5" x14ac:dyDescent="0.35">
      <c r="A554" s="440"/>
      <c r="B554" s="441"/>
      <c r="E554" s="443"/>
    </row>
    <row r="555" spans="1:5" x14ac:dyDescent="0.35">
      <c r="A555" s="440"/>
      <c r="B555" s="441"/>
      <c r="E555" s="443"/>
    </row>
    <row r="556" spans="1:5" x14ac:dyDescent="0.35">
      <c r="A556" s="440"/>
      <c r="B556" s="441"/>
      <c r="E556" s="443"/>
    </row>
    <row r="557" spans="1:5" x14ac:dyDescent="0.35">
      <c r="A557" s="440"/>
      <c r="B557" s="441"/>
      <c r="E557" s="443"/>
    </row>
    <row r="558" spans="1:5" x14ac:dyDescent="0.35">
      <c r="A558" s="440"/>
      <c r="B558" s="441"/>
      <c r="E558" s="443"/>
    </row>
    <row r="559" spans="1:5" x14ac:dyDescent="0.35">
      <c r="A559" s="440"/>
      <c r="B559" s="441"/>
      <c r="E559" s="443"/>
    </row>
    <row r="560" spans="1:5" x14ac:dyDescent="0.35">
      <c r="A560" s="440"/>
      <c r="B560" s="441"/>
      <c r="E560" s="443"/>
    </row>
    <row r="561" spans="1:5" x14ac:dyDescent="0.35">
      <c r="A561" s="440"/>
      <c r="B561" s="441"/>
      <c r="E561" s="443"/>
    </row>
    <row r="562" spans="1:5" x14ac:dyDescent="0.35">
      <c r="A562" s="440"/>
      <c r="B562" s="441"/>
      <c r="E562" s="443"/>
    </row>
    <row r="563" spans="1:5" x14ac:dyDescent="0.35">
      <c r="A563" s="440"/>
      <c r="B563" s="441"/>
      <c r="E563" s="443"/>
    </row>
    <row r="564" spans="1:5" x14ac:dyDescent="0.35">
      <c r="A564" s="440"/>
      <c r="B564" s="441"/>
      <c r="E564" s="443"/>
    </row>
    <row r="565" spans="1:5" x14ac:dyDescent="0.35">
      <c r="A565" s="440"/>
      <c r="B565" s="441"/>
      <c r="E565" s="443"/>
    </row>
    <row r="566" spans="1:5" x14ac:dyDescent="0.35">
      <c r="A566" s="440"/>
      <c r="B566" s="441"/>
      <c r="E566" s="443"/>
    </row>
    <row r="567" spans="1:5" x14ac:dyDescent="0.35">
      <c r="A567" s="440"/>
      <c r="B567" s="441"/>
      <c r="E567" s="443"/>
    </row>
    <row r="568" spans="1:5" x14ac:dyDescent="0.35">
      <c r="A568" s="440"/>
      <c r="B568" s="441"/>
      <c r="E568" s="443"/>
    </row>
    <row r="569" spans="1:5" x14ac:dyDescent="0.35">
      <c r="A569" s="440"/>
      <c r="B569" s="441"/>
      <c r="E569" s="443"/>
    </row>
    <row r="570" spans="1:5" x14ac:dyDescent="0.35">
      <c r="A570" s="440"/>
      <c r="B570" s="441"/>
      <c r="E570" s="443"/>
    </row>
    <row r="571" spans="1:5" x14ac:dyDescent="0.35">
      <c r="A571" s="440"/>
      <c r="B571" s="441"/>
      <c r="E571" s="443"/>
    </row>
    <row r="572" spans="1:5" x14ac:dyDescent="0.35">
      <c r="A572" s="440"/>
      <c r="B572" s="441"/>
      <c r="E572" s="443"/>
    </row>
    <row r="573" spans="1:5" x14ac:dyDescent="0.35">
      <c r="A573" s="440"/>
      <c r="B573" s="441"/>
      <c r="E573" s="443"/>
    </row>
    <row r="574" spans="1:5" x14ac:dyDescent="0.35">
      <c r="A574" s="440"/>
      <c r="B574" s="441"/>
      <c r="E574" s="443"/>
    </row>
    <row r="575" spans="1:5" x14ac:dyDescent="0.35">
      <c r="A575" s="440"/>
      <c r="B575" s="441"/>
      <c r="E575" s="443"/>
    </row>
    <row r="576" spans="1:5" x14ac:dyDescent="0.35">
      <c r="A576" s="440"/>
      <c r="B576" s="441"/>
      <c r="E576" s="443"/>
    </row>
    <row r="577" spans="1:5" x14ac:dyDescent="0.35">
      <c r="A577" s="440"/>
      <c r="B577" s="441"/>
      <c r="E577" s="443"/>
    </row>
    <row r="578" spans="1:5" x14ac:dyDescent="0.35">
      <c r="A578" s="440"/>
      <c r="B578" s="441"/>
      <c r="E578" s="443"/>
    </row>
    <row r="579" spans="1:5" x14ac:dyDescent="0.35">
      <c r="A579" s="440"/>
      <c r="B579" s="441"/>
      <c r="E579" s="443"/>
    </row>
    <row r="580" spans="1:5" x14ac:dyDescent="0.35">
      <c r="A580" s="440"/>
      <c r="B580" s="441"/>
      <c r="E580" s="443"/>
    </row>
    <row r="581" spans="1:5" x14ac:dyDescent="0.35">
      <c r="A581" s="440"/>
      <c r="B581" s="441"/>
      <c r="E581" s="443"/>
    </row>
    <row r="582" spans="1:5" x14ac:dyDescent="0.35">
      <c r="A582" s="440"/>
      <c r="B582" s="441"/>
      <c r="E582" s="443"/>
    </row>
    <row r="583" spans="1:5" x14ac:dyDescent="0.35">
      <c r="A583" s="440"/>
      <c r="B583" s="441"/>
      <c r="E583" s="443"/>
    </row>
    <row r="584" spans="1:5" x14ac:dyDescent="0.35">
      <c r="A584" s="440"/>
      <c r="B584" s="441"/>
      <c r="E584" s="443"/>
    </row>
    <row r="585" spans="1:5" x14ac:dyDescent="0.35">
      <c r="A585" s="440"/>
      <c r="B585" s="441"/>
      <c r="E585" s="443"/>
    </row>
    <row r="586" spans="1:5" x14ac:dyDescent="0.35">
      <c r="A586" s="440"/>
      <c r="B586" s="441"/>
      <c r="E586" s="443"/>
    </row>
    <row r="587" spans="1:5" x14ac:dyDescent="0.35">
      <c r="A587" s="440"/>
      <c r="B587" s="441"/>
      <c r="E587" s="443"/>
    </row>
    <row r="588" spans="1:5" x14ac:dyDescent="0.35">
      <c r="A588" s="440"/>
      <c r="B588" s="441"/>
      <c r="E588" s="443"/>
    </row>
    <row r="589" spans="1:5" x14ac:dyDescent="0.35">
      <c r="A589" s="440"/>
      <c r="B589" s="441"/>
      <c r="E589" s="443"/>
    </row>
    <row r="590" spans="1:5" x14ac:dyDescent="0.35">
      <c r="A590" s="440"/>
      <c r="B590" s="441"/>
      <c r="E590" s="443"/>
    </row>
    <row r="591" spans="1:5" x14ac:dyDescent="0.35">
      <c r="A591" s="440"/>
      <c r="B591" s="441"/>
      <c r="E591" s="443"/>
    </row>
    <row r="592" spans="1:5" x14ac:dyDescent="0.35">
      <c r="A592" s="440"/>
      <c r="B592" s="441"/>
      <c r="E592" s="443"/>
    </row>
    <row r="593" spans="1:5" x14ac:dyDescent="0.35">
      <c r="A593" s="440"/>
      <c r="B593" s="441"/>
      <c r="E593" s="443"/>
    </row>
    <row r="594" spans="1:5" x14ac:dyDescent="0.35">
      <c r="A594" s="440"/>
      <c r="B594" s="441"/>
      <c r="E594" s="443"/>
    </row>
    <row r="595" spans="1:5" x14ac:dyDescent="0.35">
      <c r="A595" s="440"/>
      <c r="B595" s="441"/>
      <c r="E595" s="443"/>
    </row>
    <row r="596" spans="1:5" x14ac:dyDescent="0.35">
      <c r="A596" s="440"/>
      <c r="B596" s="441"/>
      <c r="E596" s="443"/>
    </row>
    <row r="597" spans="1:5" x14ac:dyDescent="0.35">
      <c r="A597" s="440"/>
      <c r="B597" s="441"/>
      <c r="E597" s="443"/>
    </row>
    <row r="598" spans="1:5" x14ac:dyDescent="0.35">
      <c r="A598" s="440"/>
      <c r="B598" s="441"/>
      <c r="E598" s="443"/>
    </row>
    <row r="599" spans="1:5" x14ac:dyDescent="0.35">
      <c r="A599" s="440"/>
      <c r="B599" s="441"/>
      <c r="E599" s="443"/>
    </row>
    <row r="600" spans="1:5" x14ac:dyDescent="0.35">
      <c r="A600" s="440"/>
      <c r="B600" s="441"/>
      <c r="E600" s="443"/>
    </row>
    <row r="601" spans="1:5" x14ac:dyDescent="0.35">
      <c r="A601" s="440"/>
      <c r="B601" s="441"/>
      <c r="E601" s="443"/>
    </row>
    <row r="602" spans="1:5" x14ac:dyDescent="0.35">
      <c r="A602" s="440"/>
      <c r="B602" s="441"/>
      <c r="E602" s="443"/>
    </row>
    <row r="603" spans="1:5" x14ac:dyDescent="0.35">
      <c r="A603" s="440"/>
      <c r="B603" s="441"/>
      <c r="E603" s="443"/>
    </row>
    <row r="604" spans="1:5" x14ac:dyDescent="0.35">
      <c r="A604" s="440"/>
      <c r="B604" s="441"/>
      <c r="E604" s="443"/>
    </row>
    <row r="605" spans="1:5" x14ac:dyDescent="0.35">
      <c r="A605" s="440"/>
      <c r="B605" s="441"/>
      <c r="E605" s="443"/>
    </row>
    <row r="606" spans="1:5" x14ac:dyDescent="0.35">
      <c r="A606" s="440"/>
      <c r="B606" s="441"/>
      <c r="E606" s="443"/>
    </row>
    <row r="607" spans="1:5" x14ac:dyDescent="0.35">
      <c r="A607" s="440"/>
      <c r="B607" s="441"/>
      <c r="E607" s="443"/>
    </row>
    <row r="608" spans="1:5" x14ac:dyDescent="0.35">
      <c r="A608" s="440"/>
      <c r="B608" s="441"/>
      <c r="E608" s="443"/>
    </row>
    <row r="609" spans="1:5" x14ac:dyDescent="0.35">
      <c r="A609" s="440"/>
      <c r="B609" s="441"/>
      <c r="E609" s="443"/>
    </row>
    <row r="610" spans="1:5" x14ac:dyDescent="0.35">
      <c r="A610" s="440"/>
      <c r="B610" s="441"/>
      <c r="E610" s="443"/>
    </row>
    <row r="611" spans="1:5" x14ac:dyDescent="0.35">
      <c r="A611" s="440"/>
      <c r="B611" s="441"/>
      <c r="E611" s="443"/>
    </row>
    <row r="612" spans="1:5" x14ac:dyDescent="0.35">
      <c r="A612" s="440"/>
      <c r="B612" s="441"/>
      <c r="E612" s="443"/>
    </row>
    <row r="613" spans="1:5" x14ac:dyDescent="0.35">
      <c r="A613" s="440"/>
      <c r="B613" s="441"/>
      <c r="E613" s="443"/>
    </row>
    <row r="614" spans="1:5" x14ac:dyDescent="0.35">
      <c r="A614" s="440"/>
      <c r="B614" s="441"/>
      <c r="E614" s="443"/>
    </row>
    <row r="615" spans="1:5" x14ac:dyDescent="0.35">
      <c r="A615" s="440"/>
      <c r="B615" s="441"/>
      <c r="E615" s="443"/>
    </row>
    <row r="616" spans="1:5" x14ac:dyDescent="0.35">
      <c r="A616" s="440"/>
      <c r="B616" s="441"/>
      <c r="E616" s="443"/>
    </row>
    <row r="617" spans="1:5" x14ac:dyDescent="0.35">
      <c r="A617" s="440"/>
      <c r="B617" s="441"/>
      <c r="E617" s="443"/>
    </row>
    <row r="618" spans="1:5" x14ac:dyDescent="0.35">
      <c r="A618" s="440"/>
      <c r="B618" s="441"/>
      <c r="E618" s="443"/>
    </row>
    <row r="619" spans="1:5" x14ac:dyDescent="0.35">
      <c r="A619" s="440"/>
      <c r="B619" s="441"/>
      <c r="E619" s="443"/>
    </row>
    <row r="620" spans="1:5" x14ac:dyDescent="0.35">
      <c r="A620" s="440"/>
      <c r="B620" s="441"/>
      <c r="E620" s="443"/>
    </row>
    <row r="621" spans="1:5" x14ac:dyDescent="0.35">
      <c r="A621" s="440"/>
      <c r="B621" s="441"/>
      <c r="E621" s="443"/>
    </row>
    <row r="622" spans="1:5" x14ac:dyDescent="0.35">
      <c r="A622" s="440"/>
      <c r="B622" s="441"/>
      <c r="E622" s="443"/>
    </row>
    <row r="623" spans="1:5" x14ac:dyDescent="0.35">
      <c r="A623" s="440"/>
      <c r="B623" s="441"/>
      <c r="E623" s="443"/>
    </row>
    <row r="624" spans="1:5" x14ac:dyDescent="0.35">
      <c r="A624" s="440"/>
      <c r="B624" s="441"/>
      <c r="E624" s="443"/>
    </row>
    <row r="625" spans="1:5" x14ac:dyDescent="0.35">
      <c r="A625" s="440"/>
      <c r="B625" s="441"/>
      <c r="E625" s="443"/>
    </row>
    <row r="626" spans="1:5" x14ac:dyDescent="0.35">
      <c r="A626" s="440"/>
      <c r="B626" s="441"/>
      <c r="E626" s="443"/>
    </row>
    <row r="627" spans="1:5" x14ac:dyDescent="0.35">
      <c r="A627" s="440"/>
      <c r="B627" s="441"/>
      <c r="E627" s="443"/>
    </row>
    <row r="628" spans="1:5" x14ac:dyDescent="0.35">
      <c r="A628" s="440"/>
      <c r="B628" s="441"/>
      <c r="E628" s="443"/>
    </row>
    <row r="629" spans="1:5" x14ac:dyDescent="0.35">
      <c r="A629" s="440"/>
      <c r="B629" s="441"/>
      <c r="E629" s="443"/>
    </row>
    <row r="630" spans="1:5" x14ac:dyDescent="0.35">
      <c r="A630" s="440"/>
      <c r="B630" s="441"/>
      <c r="E630" s="443"/>
    </row>
    <row r="631" spans="1:5" x14ac:dyDescent="0.35">
      <c r="A631" s="440"/>
      <c r="B631" s="441"/>
      <c r="E631" s="443"/>
    </row>
    <row r="632" spans="1:5" x14ac:dyDescent="0.35">
      <c r="A632" s="440"/>
      <c r="B632" s="441"/>
      <c r="E632" s="443"/>
    </row>
    <row r="633" spans="1:5" x14ac:dyDescent="0.35">
      <c r="A633" s="440"/>
      <c r="B633" s="441"/>
      <c r="E633" s="443"/>
    </row>
    <row r="634" spans="1:5" x14ac:dyDescent="0.35">
      <c r="A634" s="440"/>
      <c r="B634" s="441"/>
      <c r="E634" s="443"/>
    </row>
    <row r="635" spans="1:5" x14ac:dyDescent="0.35">
      <c r="A635" s="440"/>
      <c r="B635" s="441"/>
      <c r="E635" s="443"/>
    </row>
    <row r="636" spans="1:5" x14ac:dyDescent="0.35">
      <c r="A636" s="440"/>
      <c r="B636" s="441"/>
      <c r="E636" s="443"/>
    </row>
    <row r="637" spans="1:5" x14ac:dyDescent="0.35">
      <c r="A637" s="440"/>
      <c r="B637" s="441"/>
      <c r="E637" s="443"/>
    </row>
    <row r="638" spans="1:5" x14ac:dyDescent="0.35">
      <c r="A638" s="440"/>
      <c r="B638" s="441"/>
      <c r="E638" s="443"/>
    </row>
    <row r="639" spans="1:5" x14ac:dyDescent="0.35">
      <c r="A639" s="440"/>
      <c r="B639" s="441"/>
      <c r="E639" s="443"/>
    </row>
    <row r="640" spans="1:5" x14ac:dyDescent="0.35">
      <c r="A640" s="440"/>
      <c r="B640" s="441"/>
      <c r="E640" s="443"/>
    </row>
    <row r="641" spans="1:5" x14ac:dyDescent="0.35">
      <c r="A641" s="440"/>
      <c r="B641" s="441"/>
      <c r="E641" s="443"/>
    </row>
    <row r="642" spans="1:5" x14ac:dyDescent="0.35">
      <c r="A642" s="440"/>
      <c r="B642" s="441"/>
      <c r="E642" s="443"/>
    </row>
    <row r="643" spans="1:5" x14ac:dyDescent="0.35">
      <c r="A643" s="440"/>
      <c r="B643" s="441"/>
      <c r="E643" s="443"/>
    </row>
    <row r="644" spans="1:5" x14ac:dyDescent="0.35">
      <c r="A644" s="440"/>
      <c r="B644" s="441"/>
      <c r="E644" s="443"/>
    </row>
    <row r="645" spans="1:5" x14ac:dyDescent="0.35">
      <c r="A645" s="440"/>
      <c r="B645" s="441"/>
      <c r="E645" s="443"/>
    </row>
    <row r="646" spans="1:5" x14ac:dyDescent="0.35">
      <c r="A646" s="440"/>
      <c r="B646" s="441"/>
      <c r="E646" s="443"/>
    </row>
    <row r="647" spans="1:5" x14ac:dyDescent="0.35">
      <c r="A647" s="440"/>
      <c r="B647" s="441"/>
      <c r="E647" s="443"/>
    </row>
    <row r="648" spans="1:5" x14ac:dyDescent="0.35">
      <c r="A648" s="440"/>
      <c r="B648" s="441"/>
      <c r="E648" s="443"/>
    </row>
    <row r="649" spans="1:5" x14ac:dyDescent="0.35">
      <c r="A649" s="440"/>
      <c r="B649" s="441"/>
      <c r="E649" s="443"/>
    </row>
    <row r="650" spans="1:5" x14ac:dyDescent="0.35">
      <c r="A650" s="440"/>
      <c r="B650" s="441"/>
      <c r="E650" s="443"/>
    </row>
    <row r="651" spans="1:5" x14ac:dyDescent="0.35">
      <c r="A651" s="440"/>
      <c r="B651" s="441"/>
      <c r="E651" s="443"/>
    </row>
    <row r="652" spans="1:5" x14ac:dyDescent="0.35">
      <c r="A652" s="440"/>
      <c r="B652" s="441"/>
      <c r="E652" s="443"/>
    </row>
    <row r="653" spans="1:5" x14ac:dyDescent="0.35">
      <c r="A653" s="440"/>
      <c r="B653" s="441"/>
      <c r="E653" s="443"/>
    </row>
    <row r="654" spans="1:5" x14ac:dyDescent="0.35">
      <c r="A654" s="440"/>
      <c r="B654" s="441"/>
      <c r="E654" s="443"/>
    </row>
    <row r="655" spans="1:5" x14ac:dyDescent="0.35">
      <c r="A655" s="440"/>
      <c r="B655" s="441"/>
      <c r="E655" s="443"/>
    </row>
    <row r="656" spans="1:5" x14ac:dyDescent="0.35">
      <c r="A656" s="440"/>
      <c r="B656" s="441"/>
      <c r="E656" s="443"/>
    </row>
    <row r="657" spans="1:5" x14ac:dyDescent="0.35">
      <c r="A657" s="440"/>
      <c r="B657" s="441"/>
      <c r="E657" s="443"/>
    </row>
    <row r="658" spans="1:5" x14ac:dyDescent="0.35">
      <c r="A658" s="440"/>
      <c r="B658" s="441"/>
      <c r="E658" s="443"/>
    </row>
    <row r="659" spans="1:5" x14ac:dyDescent="0.35">
      <c r="A659" s="440"/>
      <c r="B659" s="441"/>
      <c r="E659" s="443"/>
    </row>
    <row r="660" spans="1:5" x14ac:dyDescent="0.35">
      <c r="A660" s="440"/>
      <c r="B660" s="441"/>
      <c r="E660" s="443"/>
    </row>
    <row r="661" spans="1:5" x14ac:dyDescent="0.35">
      <c r="A661" s="440"/>
      <c r="B661" s="441"/>
      <c r="E661" s="443"/>
    </row>
    <row r="662" spans="1:5" x14ac:dyDescent="0.35">
      <c r="A662" s="440"/>
      <c r="B662" s="441"/>
      <c r="E662" s="443"/>
    </row>
    <row r="663" spans="1:5" x14ac:dyDescent="0.35">
      <c r="A663" s="440"/>
      <c r="B663" s="441"/>
      <c r="E663" s="443"/>
    </row>
    <row r="664" spans="1:5" x14ac:dyDescent="0.35">
      <c r="A664" s="440"/>
      <c r="B664" s="441"/>
      <c r="E664" s="443"/>
    </row>
    <row r="665" spans="1:5" x14ac:dyDescent="0.35">
      <c r="A665" s="440"/>
      <c r="B665" s="441"/>
      <c r="E665" s="443"/>
    </row>
    <row r="666" spans="1:5" x14ac:dyDescent="0.35">
      <c r="A666" s="440"/>
      <c r="B666" s="441"/>
      <c r="E666" s="443"/>
    </row>
    <row r="667" spans="1:5" x14ac:dyDescent="0.35">
      <c r="A667" s="440"/>
      <c r="B667" s="441"/>
      <c r="E667" s="443"/>
    </row>
    <row r="668" spans="1:5" x14ac:dyDescent="0.35">
      <c r="A668" s="440"/>
      <c r="B668" s="441"/>
      <c r="E668" s="443"/>
    </row>
    <row r="669" spans="1:5" x14ac:dyDescent="0.35">
      <c r="A669" s="440"/>
      <c r="B669" s="441"/>
      <c r="E669" s="443"/>
    </row>
    <row r="670" spans="1:5" x14ac:dyDescent="0.35">
      <c r="A670" s="440"/>
      <c r="B670" s="441"/>
      <c r="E670" s="443"/>
    </row>
    <row r="671" spans="1:5" x14ac:dyDescent="0.35">
      <c r="A671" s="440"/>
      <c r="B671" s="441"/>
      <c r="E671" s="443"/>
    </row>
    <row r="672" spans="1:5" x14ac:dyDescent="0.35">
      <c r="A672" s="440"/>
      <c r="B672" s="441"/>
      <c r="E672" s="443"/>
    </row>
    <row r="673" spans="1:5" x14ac:dyDescent="0.35">
      <c r="A673" s="440"/>
      <c r="B673" s="441"/>
      <c r="E673" s="443"/>
    </row>
    <row r="674" spans="1:5" x14ac:dyDescent="0.35">
      <c r="A674" s="440"/>
      <c r="B674" s="441"/>
      <c r="E674" s="443"/>
    </row>
    <row r="675" spans="1:5" x14ac:dyDescent="0.35">
      <c r="A675" s="440"/>
      <c r="B675" s="441"/>
      <c r="E675" s="443"/>
    </row>
    <row r="676" spans="1:5" x14ac:dyDescent="0.35">
      <c r="A676" s="440"/>
      <c r="B676" s="441"/>
      <c r="E676" s="443"/>
    </row>
    <row r="677" spans="1:5" x14ac:dyDescent="0.35">
      <c r="A677" s="440"/>
      <c r="B677" s="441"/>
      <c r="E677" s="443"/>
    </row>
    <row r="678" spans="1:5" x14ac:dyDescent="0.35">
      <c r="A678" s="440"/>
      <c r="B678" s="441"/>
      <c r="E678" s="443"/>
    </row>
    <row r="679" spans="1:5" x14ac:dyDescent="0.35">
      <c r="A679" s="440"/>
      <c r="B679" s="441"/>
      <c r="E679" s="443"/>
    </row>
    <row r="680" spans="1:5" x14ac:dyDescent="0.35">
      <c r="A680" s="440"/>
      <c r="B680" s="441"/>
      <c r="E680" s="443"/>
    </row>
    <row r="681" spans="1:5" x14ac:dyDescent="0.35">
      <c r="A681" s="440"/>
      <c r="B681" s="441"/>
      <c r="E681" s="443"/>
    </row>
    <row r="682" spans="1:5" x14ac:dyDescent="0.35">
      <c r="A682" s="440"/>
      <c r="B682" s="441"/>
      <c r="E682" s="443"/>
    </row>
    <row r="683" spans="1:5" x14ac:dyDescent="0.35">
      <c r="A683" s="440"/>
      <c r="B683" s="441"/>
      <c r="E683" s="443"/>
    </row>
    <row r="684" spans="1:5" x14ac:dyDescent="0.35">
      <c r="A684" s="440"/>
      <c r="B684" s="441"/>
      <c r="E684" s="443"/>
    </row>
    <row r="685" spans="1:5" x14ac:dyDescent="0.35">
      <c r="A685" s="440"/>
      <c r="B685" s="441"/>
      <c r="E685" s="443"/>
    </row>
    <row r="686" spans="1:5" x14ac:dyDescent="0.35">
      <c r="A686" s="440"/>
      <c r="B686" s="441"/>
      <c r="E686" s="443"/>
    </row>
    <row r="687" spans="1:5" x14ac:dyDescent="0.35">
      <c r="A687" s="440"/>
      <c r="B687" s="441"/>
      <c r="E687" s="443"/>
    </row>
    <row r="688" spans="1:5" x14ac:dyDescent="0.35">
      <c r="A688" s="440"/>
      <c r="B688" s="441"/>
      <c r="E688" s="443"/>
    </row>
    <row r="689" spans="1:5" x14ac:dyDescent="0.35">
      <c r="A689" s="440"/>
      <c r="B689" s="441"/>
      <c r="E689" s="443"/>
    </row>
    <row r="690" spans="1:5" x14ac:dyDescent="0.35">
      <c r="A690" s="440"/>
      <c r="B690" s="441"/>
      <c r="E690" s="443"/>
    </row>
    <row r="691" spans="1:5" x14ac:dyDescent="0.35">
      <c r="A691" s="440"/>
      <c r="B691" s="441"/>
      <c r="E691" s="443"/>
    </row>
    <row r="692" spans="1:5" x14ac:dyDescent="0.35">
      <c r="A692" s="440"/>
      <c r="B692" s="441"/>
      <c r="E692" s="443"/>
    </row>
    <row r="693" spans="1:5" x14ac:dyDescent="0.35">
      <c r="A693" s="440"/>
      <c r="B693" s="441"/>
      <c r="E693" s="443"/>
    </row>
    <row r="694" spans="1:5" x14ac:dyDescent="0.35">
      <c r="A694" s="440"/>
      <c r="B694" s="441"/>
      <c r="E694" s="443"/>
    </row>
    <row r="695" spans="1:5" x14ac:dyDescent="0.35">
      <c r="A695" s="440"/>
      <c r="B695" s="441"/>
      <c r="E695" s="443"/>
    </row>
    <row r="696" spans="1:5" x14ac:dyDescent="0.35">
      <c r="A696" s="440"/>
      <c r="B696" s="441"/>
      <c r="E696" s="443"/>
    </row>
    <row r="697" spans="1:5" x14ac:dyDescent="0.35">
      <c r="A697" s="440"/>
      <c r="B697" s="441"/>
      <c r="E697" s="443"/>
    </row>
    <row r="698" spans="1:5" x14ac:dyDescent="0.35">
      <c r="A698" s="440"/>
      <c r="B698" s="441"/>
      <c r="E698" s="443"/>
    </row>
    <row r="699" spans="1:5" x14ac:dyDescent="0.35">
      <c r="A699" s="440"/>
      <c r="B699" s="441"/>
      <c r="E699" s="443"/>
    </row>
    <row r="700" spans="1:5" x14ac:dyDescent="0.35">
      <c r="A700" s="440"/>
      <c r="B700" s="441"/>
      <c r="E700" s="443"/>
    </row>
    <row r="701" spans="1:5" x14ac:dyDescent="0.35">
      <c r="A701" s="440"/>
      <c r="B701" s="441"/>
      <c r="E701" s="443"/>
    </row>
    <row r="702" spans="1:5" x14ac:dyDescent="0.35">
      <c r="A702" s="440"/>
      <c r="B702" s="441"/>
      <c r="E702" s="443"/>
    </row>
    <row r="703" spans="1:5" x14ac:dyDescent="0.35">
      <c r="A703" s="440"/>
      <c r="B703" s="441"/>
      <c r="E703" s="443"/>
    </row>
    <row r="704" spans="1:5" x14ac:dyDescent="0.35">
      <c r="A704" s="440"/>
      <c r="B704" s="441"/>
      <c r="E704" s="443"/>
    </row>
    <row r="705" spans="1:5" x14ac:dyDescent="0.35">
      <c r="A705" s="440"/>
      <c r="B705" s="441"/>
      <c r="E705" s="443"/>
    </row>
    <row r="706" spans="1:5" x14ac:dyDescent="0.35">
      <c r="A706" s="440"/>
      <c r="B706" s="441"/>
      <c r="E706" s="443"/>
    </row>
    <row r="707" spans="1:5" x14ac:dyDescent="0.35">
      <c r="A707" s="440"/>
      <c r="B707" s="441"/>
      <c r="E707" s="443"/>
    </row>
    <row r="708" spans="1:5" x14ac:dyDescent="0.35">
      <c r="A708" s="440"/>
      <c r="B708" s="441"/>
      <c r="E708" s="443"/>
    </row>
    <row r="709" spans="1:5" x14ac:dyDescent="0.35">
      <c r="A709" s="440"/>
      <c r="B709" s="441"/>
      <c r="E709" s="443"/>
    </row>
    <row r="710" spans="1:5" x14ac:dyDescent="0.35">
      <c r="A710" s="440"/>
      <c r="B710" s="441"/>
      <c r="E710" s="443"/>
    </row>
    <row r="711" spans="1:5" x14ac:dyDescent="0.35">
      <c r="A711" s="440"/>
      <c r="B711" s="441"/>
      <c r="E711" s="443"/>
    </row>
    <row r="712" spans="1:5" x14ac:dyDescent="0.35">
      <c r="A712" s="440"/>
      <c r="B712" s="441"/>
      <c r="E712" s="443"/>
    </row>
    <row r="713" spans="1:5" x14ac:dyDescent="0.35">
      <c r="A713" s="440"/>
      <c r="B713" s="441"/>
      <c r="E713" s="443"/>
    </row>
    <row r="714" spans="1:5" x14ac:dyDescent="0.35">
      <c r="A714" s="440"/>
      <c r="B714" s="441"/>
      <c r="E714" s="443"/>
    </row>
    <row r="715" spans="1:5" x14ac:dyDescent="0.35">
      <c r="A715" s="440"/>
      <c r="B715" s="441"/>
      <c r="E715" s="443"/>
    </row>
    <row r="716" spans="1:5" x14ac:dyDescent="0.35">
      <c r="A716" s="440"/>
      <c r="B716" s="441"/>
      <c r="E716" s="443"/>
    </row>
    <row r="717" spans="1:5" x14ac:dyDescent="0.35">
      <c r="A717" s="440"/>
      <c r="B717" s="441"/>
      <c r="E717" s="443"/>
    </row>
    <row r="718" spans="1:5" x14ac:dyDescent="0.35">
      <c r="A718" s="440"/>
      <c r="B718" s="441"/>
      <c r="E718" s="443"/>
    </row>
    <row r="719" spans="1:5" x14ac:dyDescent="0.35">
      <c r="A719" s="440"/>
      <c r="B719" s="441"/>
      <c r="E719" s="443"/>
    </row>
    <row r="720" spans="1:5" x14ac:dyDescent="0.35">
      <c r="A720" s="440"/>
      <c r="B720" s="441"/>
      <c r="E720" s="443"/>
    </row>
    <row r="721" spans="1:5" x14ac:dyDescent="0.35">
      <c r="A721" s="440"/>
      <c r="B721" s="441"/>
      <c r="E721" s="443"/>
    </row>
    <row r="722" spans="1:5" x14ac:dyDescent="0.35">
      <c r="A722" s="440"/>
      <c r="B722" s="441"/>
      <c r="E722" s="443"/>
    </row>
    <row r="723" spans="1:5" x14ac:dyDescent="0.35">
      <c r="A723" s="440"/>
      <c r="B723" s="441"/>
      <c r="E723" s="443"/>
    </row>
    <row r="724" spans="1:5" x14ac:dyDescent="0.35">
      <c r="A724" s="440"/>
      <c r="B724" s="441"/>
      <c r="E724" s="443"/>
    </row>
    <row r="725" spans="1:5" x14ac:dyDescent="0.35">
      <c r="A725" s="440"/>
      <c r="B725" s="441"/>
      <c r="E725" s="443"/>
    </row>
    <row r="726" spans="1:5" x14ac:dyDescent="0.35">
      <c r="A726" s="440"/>
      <c r="B726" s="441"/>
      <c r="E726" s="443"/>
    </row>
    <row r="727" spans="1:5" x14ac:dyDescent="0.35">
      <c r="A727" s="440"/>
      <c r="B727" s="441"/>
      <c r="E727" s="443"/>
    </row>
    <row r="728" spans="1:5" x14ac:dyDescent="0.35">
      <c r="A728" s="440"/>
      <c r="B728" s="441"/>
      <c r="E728" s="443"/>
    </row>
    <row r="729" spans="1:5" x14ac:dyDescent="0.35">
      <c r="A729" s="440"/>
      <c r="B729" s="441"/>
      <c r="E729" s="443"/>
    </row>
    <row r="730" spans="1:5" x14ac:dyDescent="0.35">
      <c r="A730" s="440"/>
      <c r="B730" s="441"/>
      <c r="E730" s="443"/>
    </row>
    <row r="731" spans="1:5" x14ac:dyDescent="0.35">
      <c r="A731" s="440"/>
      <c r="B731" s="441"/>
      <c r="E731" s="443"/>
    </row>
    <row r="732" spans="1:5" x14ac:dyDescent="0.35">
      <c r="A732" s="440"/>
      <c r="B732" s="441"/>
      <c r="E732" s="443"/>
    </row>
    <row r="733" spans="1:5" x14ac:dyDescent="0.35">
      <c r="A733" s="440"/>
      <c r="B733" s="441"/>
      <c r="E733" s="443"/>
    </row>
    <row r="734" spans="1:5" x14ac:dyDescent="0.35">
      <c r="A734" s="440"/>
      <c r="B734" s="441"/>
      <c r="E734" s="443"/>
    </row>
    <row r="735" spans="1:5" x14ac:dyDescent="0.35">
      <c r="A735" s="440"/>
      <c r="B735" s="441"/>
      <c r="E735" s="443"/>
    </row>
    <row r="736" spans="1:5" x14ac:dyDescent="0.35">
      <c r="A736" s="440"/>
      <c r="B736" s="441"/>
      <c r="E736" s="443"/>
    </row>
    <row r="737" spans="1:5" x14ac:dyDescent="0.35">
      <c r="A737" s="440"/>
      <c r="B737" s="441"/>
      <c r="E737" s="443"/>
    </row>
    <row r="738" spans="1:5" x14ac:dyDescent="0.35">
      <c r="A738" s="440"/>
      <c r="B738" s="441"/>
      <c r="E738" s="443"/>
    </row>
    <row r="739" spans="1:5" x14ac:dyDescent="0.35">
      <c r="A739" s="440"/>
      <c r="B739" s="441"/>
      <c r="E739" s="443"/>
    </row>
    <row r="740" spans="1:5" x14ac:dyDescent="0.35">
      <c r="A740" s="440"/>
      <c r="B740" s="441"/>
      <c r="E740" s="443"/>
    </row>
    <row r="741" spans="1:5" x14ac:dyDescent="0.35">
      <c r="A741" s="440"/>
      <c r="B741" s="441"/>
      <c r="E741" s="443"/>
    </row>
    <row r="742" spans="1:5" x14ac:dyDescent="0.35">
      <c r="A742" s="440"/>
      <c r="B742" s="441"/>
      <c r="E742" s="443"/>
    </row>
    <row r="743" spans="1:5" x14ac:dyDescent="0.35">
      <c r="A743" s="440"/>
      <c r="B743" s="441"/>
      <c r="E743" s="443"/>
    </row>
    <row r="744" spans="1:5" x14ac:dyDescent="0.35">
      <c r="A744" s="440"/>
      <c r="B744" s="441"/>
      <c r="E744" s="443"/>
    </row>
    <row r="745" spans="1:5" x14ac:dyDescent="0.35">
      <c r="A745" s="440"/>
      <c r="B745" s="441"/>
      <c r="E745" s="443"/>
    </row>
    <row r="746" spans="1:5" x14ac:dyDescent="0.35">
      <c r="A746" s="440"/>
      <c r="B746" s="441"/>
      <c r="E746" s="443"/>
    </row>
    <row r="747" spans="1:5" x14ac:dyDescent="0.35">
      <c r="A747" s="440"/>
      <c r="B747" s="441"/>
      <c r="E747" s="443"/>
    </row>
    <row r="748" spans="1:5" x14ac:dyDescent="0.35">
      <c r="A748" s="440"/>
      <c r="B748" s="441"/>
      <c r="E748" s="443"/>
    </row>
    <row r="749" spans="1:5" x14ac:dyDescent="0.35">
      <c r="A749" s="440"/>
      <c r="B749" s="441"/>
      <c r="E749" s="443"/>
    </row>
    <row r="750" spans="1:5" x14ac:dyDescent="0.35">
      <c r="A750" s="440"/>
      <c r="B750" s="441"/>
      <c r="E750" s="443"/>
    </row>
    <row r="751" spans="1:5" x14ac:dyDescent="0.35">
      <c r="A751" s="440"/>
      <c r="B751" s="441"/>
      <c r="E751" s="443"/>
    </row>
    <row r="752" spans="1:5" x14ac:dyDescent="0.35">
      <c r="A752" s="440"/>
      <c r="B752" s="441"/>
      <c r="E752" s="443"/>
    </row>
    <row r="753" spans="1:5" x14ac:dyDescent="0.35">
      <c r="A753" s="440"/>
      <c r="B753" s="441"/>
      <c r="E753" s="443"/>
    </row>
    <row r="754" spans="1:5" x14ac:dyDescent="0.35">
      <c r="A754" s="440"/>
      <c r="B754" s="441"/>
      <c r="E754" s="443"/>
    </row>
    <row r="755" spans="1:5" x14ac:dyDescent="0.35">
      <c r="A755" s="440"/>
      <c r="B755" s="441"/>
      <c r="E755" s="443"/>
    </row>
    <row r="756" spans="1:5" x14ac:dyDescent="0.35">
      <c r="A756" s="440"/>
      <c r="B756" s="441"/>
      <c r="E756" s="443"/>
    </row>
    <row r="757" spans="1:5" x14ac:dyDescent="0.35">
      <c r="A757" s="440"/>
      <c r="B757" s="441"/>
      <c r="E757" s="443"/>
    </row>
    <row r="758" spans="1:5" x14ac:dyDescent="0.35">
      <c r="A758" s="440"/>
      <c r="B758" s="441"/>
      <c r="E758" s="443"/>
    </row>
    <row r="759" spans="1:5" x14ac:dyDescent="0.35">
      <c r="A759" s="440"/>
      <c r="B759" s="441"/>
      <c r="E759" s="443"/>
    </row>
    <row r="760" spans="1:5" x14ac:dyDescent="0.35">
      <c r="A760" s="440"/>
      <c r="B760" s="441"/>
      <c r="E760" s="443"/>
    </row>
    <row r="761" spans="1:5" x14ac:dyDescent="0.35">
      <c r="A761" s="440"/>
      <c r="B761" s="441"/>
      <c r="E761" s="443"/>
    </row>
    <row r="762" spans="1:5" x14ac:dyDescent="0.35">
      <c r="A762" s="440"/>
      <c r="B762" s="441"/>
      <c r="E762" s="443"/>
    </row>
    <row r="763" spans="1:5" x14ac:dyDescent="0.35">
      <c r="A763" s="440"/>
      <c r="B763" s="441"/>
      <c r="E763" s="443"/>
    </row>
    <row r="764" spans="1:5" x14ac:dyDescent="0.35">
      <c r="A764" s="440"/>
      <c r="B764" s="441"/>
      <c r="E764" s="443"/>
    </row>
    <row r="765" spans="1:5" x14ac:dyDescent="0.35">
      <c r="A765" s="440"/>
      <c r="B765" s="441"/>
      <c r="E765" s="443"/>
    </row>
    <row r="766" spans="1:5" x14ac:dyDescent="0.35">
      <c r="A766" s="440"/>
      <c r="B766" s="441"/>
      <c r="E766" s="443"/>
    </row>
    <row r="767" spans="1:5" x14ac:dyDescent="0.35">
      <c r="A767" s="440"/>
      <c r="B767" s="441"/>
      <c r="E767" s="443"/>
    </row>
    <row r="768" spans="1:5" x14ac:dyDescent="0.35">
      <c r="A768" s="440"/>
      <c r="B768" s="441"/>
      <c r="E768" s="443"/>
    </row>
    <row r="769" spans="1:5" x14ac:dyDescent="0.35">
      <c r="A769" s="440"/>
      <c r="B769" s="441"/>
      <c r="E769" s="443"/>
    </row>
    <row r="770" spans="1:5" x14ac:dyDescent="0.35">
      <c r="A770" s="440"/>
      <c r="B770" s="441"/>
      <c r="E770" s="443"/>
    </row>
    <row r="771" spans="1:5" x14ac:dyDescent="0.35">
      <c r="A771" s="440"/>
      <c r="B771" s="441"/>
      <c r="E771" s="443"/>
    </row>
    <row r="772" spans="1:5" x14ac:dyDescent="0.35">
      <c r="A772" s="440"/>
      <c r="B772" s="441"/>
      <c r="E772" s="443"/>
    </row>
    <row r="773" spans="1:5" x14ac:dyDescent="0.35">
      <c r="A773" s="440"/>
      <c r="B773" s="441"/>
      <c r="E773" s="443"/>
    </row>
    <row r="774" spans="1:5" x14ac:dyDescent="0.35">
      <c r="A774" s="440"/>
      <c r="B774" s="441"/>
      <c r="E774" s="443"/>
    </row>
    <row r="775" spans="1:5" x14ac:dyDescent="0.35">
      <c r="A775" s="440"/>
      <c r="B775" s="441"/>
      <c r="E775" s="443"/>
    </row>
    <row r="776" spans="1:5" x14ac:dyDescent="0.35">
      <c r="A776" s="440"/>
      <c r="B776" s="441"/>
      <c r="E776" s="443"/>
    </row>
    <row r="777" spans="1:5" x14ac:dyDescent="0.35">
      <c r="A777" s="440"/>
      <c r="B777" s="441"/>
      <c r="E777" s="443"/>
    </row>
    <row r="778" spans="1:5" x14ac:dyDescent="0.35">
      <c r="A778" s="440"/>
      <c r="B778" s="441"/>
      <c r="E778" s="443"/>
    </row>
    <row r="779" spans="1:5" x14ac:dyDescent="0.35">
      <c r="A779" s="440"/>
      <c r="B779" s="441"/>
      <c r="E779" s="443"/>
    </row>
    <row r="780" spans="1:5" x14ac:dyDescent="0.35">
      <c r="A780" s="440"/>
      <c r="B780" s="441"/>
      <c r="E780" s="443"/>
    </row>
    <row r="781" spans="1:5" x14ac:dyDescent="0.35">
      <c r="A781" s="440"/>
      <c r="B781" s="441"/>
      <c r="E781" s="443"/>
    </row>
    <row r="782" spans="1:5" x14ac:dyDescent="0.35">
      <c r="A782" s="440"/>
      <c r="B782" s="441"/>
      <c r="E782" s="443"/>
    </row>
    <row r="783" spans="1:5" x14ac:dyDescent="0.35">
      <c r="A783" s="440"/>
      <c r="B783" s="441"/>
      <c r="E783" s="443"/>
    </row>
    <row r="784" spans="1:5" x14ac:dyDescent="0.35">
      <c r="A784" s="440"/>
      <c r="B784" s="441"/>
      <c r="E784" s="443"/>
    </row>
    <row r="785" spans="1:5" x14ac:dyDescent="0.35">
      <c r="A785" s="440"/>
      <c r="B785" s="441"/>
      <c r="E785" s="443"/>
    </row>
    <row r="786" spans="1:5" x14ac:dyDescent="0.35">
      <c r="A786" s="440"/>
      <c r="B786" s="441"/>
      <c r="E786" s="443"/>
    </row>
    <row r="787" spans="1:5" x14ac:dyDescent="0.35">
      <c r="A787" s="440"/>
      <c r="B787" s="441"/>
      <c r="E787" s="443"/>
    </row>
    <row r="788" spans="1:5" x14ac:dyDescent="0.35">
      <c r="A788" s="440"/>
      <c r="B788" s="441"/>
      <c r="E788" s="443"/>
    </row>
    <row r="789" spans="1:5" x14ac:dyDescent="0.35">
      <c r="A789" s="440"/>
      <c r="B789" s="441"/>
      <c r="E789" s="443"/>
    </row>
    <row r="790" spans="1:5" x14ac:dyDescent="0.35">
      <c r="A790" s="440"/>
      <c r="B790" s="441"/>
      <c r="E790" s="443"/>
    </row>
    <row r="791" spans="1:5" x14ac:dyDescent="0.35">
      <c r="A791" s="440"/>
      <c r="B791" s="441"/>
      <c r="E791" s="443"/>
    </row>
    <row r="792" spans="1:5" x14ac:dyDescent="0.35">
      <c r="A792" s="440"/>
      <c r="B792" s="441"/>
      <c r="E792" s="443"/>
    </row>
    <row r="793" spans="1:5" x14ac:dyDescent="0.35">
      <c r="A793" s="440"/>
      <c r="B793" s="441"/>
      <c r="E793" s="443"/>
    </row>
    <row r="794" spans="1:5" x14ac:dyDescent="0.35">
      <c r="A794" s="440"/>
      <c r="B794" s="441"/>
      <c r="E794" s="443"/>
    </row>
    <row r="795" spans="1:5" x14ac:dyDescent="0.35">
      <c r="A795" s="440"/>
      <c r="B795" s="441"/>
      <c r="E795" s="443"/>
    </row>
    <row r="796" spans="1:5" x14ac:dyDescent="0.35">
      <c r="A796" s="440"/>
      <c r="B796" s="441"/>
      <c r="E796" s="443"/>
    </row>
    <row r="797" spans="1:5" x14ac:dyDescent="0.35">
      <c r="A797" s="440"/>
      <c r="B797" s="441"/>
      <c r="E797" s="443"/>
    </row>
    <row r="798" spans="1:5" x14ac:dyDescent="0.35">
      <c r="A798" s="440"/>
      <c r="B798" s="441"/>
      <c r="E798" s="443"/>
    </row>
    <row r="799" spans="1:5" x14ac:dyDescent="0.35">
      <c r="A799" s="440"/>
      <c r="B799" s="441"/>
      <c r="E799" s="443"/>
    </row>
    <row r="800" spans="1:5" x14ac:dyDescent="0.35">
      <c r="A800" s="440"/>
      <c r="B800" s="441"/>
      <c r="E800" s="443"/>
    </row>
    <row r="801" spans="1:5" x14ac:dyDescent="0.35">
      <c r="A801" s="440"/>
      <c r="B801" s="441"/>
      <c r="E801" s="443"/>
    </row>
    <row r="802" spans="1:5" x14ac:dyDescent="0.35">
      <c r="A802" s="440"/>
      <c r="B802" s="441"/>
      <c r="E802" s="443"/>
    </row>
    <row r="803" spans="1:5" x14ac:dyDescent="0.35">
      <c r="A803" s="440"/>
      <c r="B803" s="441"/>
      <c r="E803" s="443"/>
    </row>
    <row r="804" spans="1:5" x14ac:dyDescent="0.35">
      <c r="A804" s="440"/>
      <c r="B804" s="441"/>
      <c r="E804" s="443"/>
    </row>
    <row r="805" spans="1:5" x14ac:dyDescent="0.35">
      <c r="A805" s="440"/>
      <c r="B805" s="441"/>
      <c r="E805" s="443"/>
    </row>
    <row r="806" spans="1:5" x14ac:dyDescent="0.35">
      <c r="A806" s="440"/>
      <c r="B806" s="441"/>
      <c r="E806" s="443"/>
    </row>
    <row r="807" spans="1:5" x14ac:dyDescent="0.35">
      <c r="A807" s="440"/>
      <c r="B807" s="441"/>
      <c r="E807" s="443"/>
    </row>
    <row r="808" spans="1:5" x14ac:dyDescent="0.35">
      <c r="A808" s="440"/>
      <c r="B808" s="441"/>
      <c r="E808" s="443"/>
    </row>
    <row r="809" spans="1:5" x14ac:dyDescent="0.35">
      <c r="A809" s="440"/>
      <c r="B809" s="441"/>
      <c r="E809" s="443"/>
    </row>
    <row r="810" spans="1:5" x14ac:dyDescent="0.35">
      <c r="A810" s="440"/>
      <c r="B810" s="441"/>
      <c r="E810" s="443"/>
    </row>
    <row r="811" spans="1:5" x14ac:dyDescent="0.35">
      <c r="A811" s="440"/>
      <c r="B811" s="441"/>
      <c r="E811" s="443"/>
    </row>
    <row r="812" spans="1:5" x14ac:dyDescent="0.35">
      <c r="A812" s="440"/>
      <c r="B812" s="441"/>
      <c r="E812" s="443"/>
    </row>
    <row r="813" spans="1:5" x14ac:dyDescent="0.35">
      <c r="A813" s="440"/>
      <c r="B813" s="441"/>
      <c r="E813" s="443"/>
    </row>
    <row r="814" spans="1:5" x14ac:dyDescent="0.35">
      <c r="A814" s="440"/>
      <c r="B814" s="441"/>
      <c r="E814" s="443"/>
    </row>
    <row r="815" spans="1:5" x14ac:dyDescent="0.35">
      <c r="A815" s="440"/>
      <c r="B815" s="441"/>
      <c r="E815" s="443"/>
    </row>
    <row r="816" spans="1:5" x14ac:dyDescent="0.35">
      <c r="A816" s="440"/>
      <c r="B816" s="441"/>
      <c r="E816" s="443"/>
    </row>
    <row r="817" spans="1:5" x14ac:dyDescent="0.35">
      <c r="A817" s="440"/>
      <c r="B817" s="441"/>
      <c r="E817" s="443"/>
    </row>
    <row r="818" spans="1:5" x14ac:dyDescent="0.35">
      <c r="A818" s="440"/>
      <c r="B818" s="441"/>
      <c r="E818" s="443"/>
    </row>
    <row r="819" spans="1:5" x14ac:dyDescent="0.35">
      <c r="A819" s="440"/>
      <c r="B819" s="441"/>
      <c r="E819" s="443"/>
    </row>
    <row r="820" spans="1:5" x14ac:dyDescent="0.35">
      <c r="A820" s="440"/>
      <c r="B820" s="441"/>
      <c r="E820" s="443"/>
    </row>
    <row r="821" spans="1:5" x14ac:dyDescent="0.35">
      <c r="A821" s="440"/>
      <c r="B821" s="441"/>
      <c r="E821" s="443"/>
    </row>
    <row r="822" spans="1:5" x14ac:dyDescent="0.35">
      <c r="A822" s="440"/>
      <c r="B822" s="441"/>
      <c r="E822" s="443"/>
    </row>
    <row r="823" spans="1:5" x14ac:dyDescent="0.35">
      <c r="A823" s="440"/>
      <c r="B823" s="441"/>
      <c r="E823" s="443"/>
    </row>
    <row r="824" spans="1:5" x14ac:dyDescent="0.35">
      <c r="A824" s="440"/>
      <c r="B824" s="441"/>
      <c r="E824" s="443"/>
    </row>
    <row r="825" spans="1:5" x14ac:dyDescent="0.35">
      <c r="A825" s="440"/>
      <c r="B825" s="441"/>
      <c r="E825" s="443"/>
    </row>
    <row r="826" spans="1:5" x14ac:dyDescent="0.35">
      <c r="A826" s="440"/>
      <c r="B826" s="441"/>
      <c r="E826" s="443"/>
    </row>
    <row r="827" spans="1:5" x14ac:dyDescent="0.35">
      <c r="A827" s="440"/>
      <c r="B827" s="441"/>
      <c r="E827" s="443"/>
    </row>
    <row r="828" spans="1:5" x14ac:dyDescent="0.35">
      <c r="A828" s="440"/>
      <c r="B828" s="441"/>
      <c r="E828" s="443"/>
    </row>
    <row r="829" spans="1:5" x14ac:dyDescent="0.35">
      <c r="A829" s="440"/>
      <c r="B829" s="441"/>
      <c r="E829" s="443"/>
    </row>
    <row r="830" spans="1:5" x14ac:dyDescent="0.35">
      <c r="A830" s="440"/>
      <c r="B830" s="441"/>
      <c r="E830" s="443"/>
    </row>
    <row r="831" spans="1:5" x14ac:dyDescent="0.35">
      <c r="A831" s="440"/>
      <c r="B831" s="441"/>
      <c r="E831" s="443"/>
    </row>
    <row r="832" spans="1:5" x14ac:dyDescent="0.35">
      <c r="A832" s="440"/>
      <c r="B832" s="441"/>
      <c r="E832" s="443"/>
    </row>
    <row r="833" spans="1:5" x14ac:dyDescent="0.35">
      <c r="A833" s="440"/>
      <c r="B833" s="441"/>
      <c r="E833" s="443"/>
    </row>
    <row r="834" spans="1:5" x14ac:dyDescent="0.35">
      <c r="A834" s="440"/>
      <c r="B834" s="441"/>
      <c r="E834" s="443"/>
    </row>
    <row r="835" spans="1:5" x14ac:dyDescent="0.35">
      <c r="A835" s="440"/>
      <c r="B835" s="441"/>
      <c r="E835" s="443"/>
    </row>
    <row r="836" spans="1:5" x14ac:dyDescent="0.35">
      <c r="A836" s="440"/>
      <c r="B836" s="441"/>
      <c r="E836" s="443"/>
    </row>
    <row r="837" spans="1:5" x14ac:dyDescent="0.35">
      <c r="A837" s="440"/>
      <c r="B837" s="441"/>
      <c r="E837" s="443"/>
    </row>
    <row r="838" spans="1:5" x14ac:dyDescent="0.35">
      <c r="A838" s="440"/>
      <c r="B838" s="441"/>
      <c r="E838" s="443"/>
    </row>
    <row r="839" spans="1:5" x14ac:dyDescent="0.35">
      <c r="A839" s="440"/>
      <c r="B839" s="441"/>
      <c r="E839" s="443"/>
    </row>
    <row r="840" spans="1:5" x14ac:dyDescent="0.35">
      <c r="A840" s="440"/>
      <c r="B840" s="441"/>
      <c r="E840" s="443"/>
    </row>
    <row r="841" spans="1:5" x14ac:dyDescent="0.35">
      <c r="A841" s="440"/>
      <c r="B841" s="441"/>
      <c r="E841" s="443"/>
    </row>
    <row r="842" spans="1:5" x14ac:dyDescent="0.35">
      <c r="A842" s="440"/>
      <c r="B842" s="441"/>
      <c r="E842" s="443"/>
    </row>
    <row r="843" spans="1:5" x14ac:dyDescent="0.35">
      <c r="A843" s="440"/>
      <c r="B843" s="441"/>
      <c r="E843" s="443"/>
    </row>
    <row r="844" spans="1:5" x14ac:dyDescent="0.35">
      <c r="A844" s="440"/>
      <c r="B844" s="441"/>
      <c r="E844" s="443"/>
    </row>
    <row r="845" spans="1:5" x14ac:dyDescent="0.35">
      <c r="A845" s="440"/>
      <c r="B845" s="441"/>
      <c r="E845" s="443"/>
    </row>
    <row r="846" spans="1:5" x14ac:dyDescent="0.35">
      <c r="A846" s="440"/>
      <c r="B846" s="441"/>
      <c r="E846" s="443"/>
    </row>
    <row r="847" spans="1:5" x14ac:dyDescent="0.35">
      <c r="A847" s="440"/>
      <c r="B847" s="441"/>
      <c r="E847" s="443"/>
    </row>
    <row r="848" spans="1:5" x14ac:dyDescent="0.35">
      <c r="A848" s="440"/>
      <c r="B848" s="441"/>
      <c r="E848" s="443"/>
    </row>
    <row r="849" spans="1:5" x14ac:dyDescent="0.35">
      <c r="A849" s="440"/>
      <c r="B849" s="441"/>
      <c r="E849" s="443"/>
    </row>
    <row r="850" spans="1:5" x14ac:dyDescent="0.35">
      <c r="A850" s="440"/>
      <c r="B850" s="441"/>
      <c r="E850" s="443"/>
    </row>
    <row r="851" spans="1:5" x14ac:dyDescent="0.35">
      <c r="A851" s="440"/>
      <c r="B851" s="441"/>
      <c r="E851" s="443"/>
    </row>
    <row r="852" spans="1:5" x14ac:dyDescent="0.35">
      <c r="A852" s="440"/>
      <c r="B852" s="441"/>
      <c r="E852" s="443"/>
    </row>
    <row r="853" spans="1:5" x14ac:dyDescent="0.35">
      <c r="A853" s="440"/>
      <c r="B853" s="441"/>
      <c r="E853" s="443"/>
    </row>
    <row r="854" spans="1:5" x14ac:dyDescent="0.35">
      <c r="A854" s="440"/>
      <c r="B854" s="441"/>
      <c r="E854" s="443"/>
    </row>
    <row r="855" spans="1:5" x14ac:dyDescent="0.35">
      <c r="A855" s="440"/>
      <c r="B855" s="441"/>
      <c r="E855" s="443"/>
    </row>
    <row r="856" spans="1:5" x14ac:dyDescent="0.35">
      <c r="A856" s="440"/>
      <c r="B856" s="441"/>
      <c r="E856" s="443"/>
    </row>
    <row r="857" spans="1:5" x14ac:dyDescent="0.35">
      <c r="A857" s="440"/>
      <c r="B857" s="441"/>
      <c r="E857" s="443"/>
    </row>
    <row r="858" spans="1:5" x14ac:dyDescent="0.35">
      <c r="A858" s="440"/>
      <c r="B858" s="441"/>
      <c r="E858" s="443"/>
    </row>
    <row r="859" spans="1:5" x14ac:dyDescent="0.35">
      <c r="A859" s="440"/>
      <c r="B859" s="441"/>
      <c r="E859" s="443"/>
    </row>
    <row r="860" spans="1:5" x14ac:dyDescent="0.35">
      <c r="A860" s="440"/>
      <c r="B860" s="441"/>
      <c r="E860" s="443"/>
    </row>
    <row r="861" spans="1:5" x14ac:dyDescent="0.35">
      <c r="A861" s="440"/>
      <c r="B861" s="441"/>
      <c r="E861" s="443"/>
    </row>
    <row r="862" spans="1:5" x14ac:dyDescent="0.35">
      <c r="A862" s="440"/>
      <c r="B862" s="441"/>
      <c r="E862" s="443"/>
    </row>
    <row r="863" spans="1:5" x14ac:dyDescent="0.35">
      <c r="A863" s="440"/>
      <c r="B863" s="441"/>
      <c r="E863" s="443"/>
    </row>
    <row r="864" spans="1:5" x14ac:dyDescent="0.35">
      <c r="A864" s="440"/>
      <c r="B864" s="441"/>
      <c r="E864" s="443"/>
    </row>
    <row r="865" spans="1:5" x14ac:dyDescent="0.35">
      <c r="A865" s="440"/>
      <c r="B865" s="441"/>
      <c r="E865" s="443"/>
    </row>
    <row r="866" spans="1:5" x14ac:dyDescent="0.35">
      <c r="A866" s="440"/>
      <c r="B866" s="441"/>
      <c r="E866" s="443"/>
    </row>
    <row r="867" spans="1:5" x14ac:dyDescent="0.35">
      <c r="A867" s="440"/>
      <c r="B867" s="441"/>
      <c r="E867" s="443"/>
    </row>
    <row r="868" spans="1:5" x14ac:dyDescent="0.35">
      <c r="A868" s="440"/>
      <c r="B868" s="441"/>
      <c r="E868" s="443"/>
    </row>
    <row r="869" spans="1:5" x14ac:dyDescent="0.35">
      <c r="A869" s="440"/>
      <c r="B869" s="441"/>
      <c r="E869" s="443"/>
    </row>
    <row r="870" spans="1:5" x14ac:dyDescent="0.35">
      <c r="A870" s="440"/>
      <c r="B870" s="441"/>
      <c r="E870" s="443"/>
    </row>
    <row r="871" spans="1:5" x14ac:dyDescent="0.35">
      <c r="A871" s="440"/>
      <c r="B871" s="441"/>
      <c r="E871" s="443"/>
    </row>
    <row r="872" spans="1:5" x14ac:dyDescent="0.35">
      <c r="A872" s="440"/>
      <c r="B872" s="441"/>
      <c r="E872" s="443"/>
    </row>
    <row r="873" spans="1:5" x14ac:dyDescent="0.35">
      <c r="A873" s="440"/>
      <c r="B873" s="441"/>
      <c r="E873" s="443"/>
    </row>
    <row r="874" spans="1:5" x14ac:dyDescent="0.35">
      <c r="A874" s="440"/>
      <c r="B874" s="441"/>
      <c r="E874" s="443"/>
    </row>
    <row r="875" spans="1:5" x14ac:dyDescent="0.35">
      <c r="A875" s="440"/>
      <c r="B875" s="441"/>
      <c r="E875" s="443"/>
    </row>
    <row r="876" spans="1:5" x14ac:dyDescent="0.35">
      <c r="A876" s="440"/>
      <c r="B876" s="441"/>
      <c r="E876" s="443"/>
    </row>
    <row r="877" spans="1:5" x14ac:dyDescent="0.35">
      <c r="A877" s="440"/>
      <c r="B877" s="441"/>
      <c r="E877" s="443"/>
    </row>
    <row r="878" spans="1:5" x14ac:dyDescent="0.35">
      <c r="A878" s="440"/>
      <c r="B878" s="441"/>
      <c r="E878" s="443"/>
    </row>
    <row r="879" spans="1:5" x14ac:dyDescent="0.35">
      <c r="A879" s="440"/>
      <c r="B879" s="441"/>
      <c r="E879" s="443"/>
    </row>
    <row r="880" spans="1:5" x14ac:dyDescent="0.35">
      <c r="A880" s="440"/>
      <c r="B880" s="441"/>
      <c r="E880" s="443"/>
    </row>
    <row r="881" spans="1:5" x14ac:dyDescent="0.35">
      <c r="A881" s="440"/>
      <c r="B881" s="441"/>
      <c r="E881" s="443"/>
    </row>
    <row r="882" spans="1:5" x14ac:dyDescent="0.35">
      <c r="A882" s="440"/>
      <c r="B882" s="441"/>
      <c r="E882" s="443"/>
    </row>
    <row r="883" spans="1:5" x14ac:dyDescent="0.35">
      <c r="A883" s="440"/>
      <c r="B883" s="441"/>
      <c r="E883" s="443"/>
    </row>
    <row r="884" spans="1:5" x14ac:dyDescent="0.35">
      <c r="A884" s="440"/>
      <c r="B884" s="441"/>
      <c r="E884" s="443"/>
    </row>
    <row r="885" spans="1:5" x14ac:dyDescent="0.35">
      <c r="A885" s="440"/>
      <c r="B885" s="441"/>
      <c r="E885" s="443"/>
    </row>
    <row r="886" spans="1:5" x14ac:dyDescent="0.35">
      <c r="A886" s="440"/>
      <c r="B886" s="441"/>
      <c r="E886" s="443"/>
    </row>
    <row r="887" spans="1:5" x14ac:dyDescent="0.35">
      <c r="A887" s="440"/>
      <c r="B887" s="441"/>
      <c r="E887" s="443"/>
    </row>
    <row r="888" spans="1:5" x14ac:dyDescent="0.35">
      <c r="A888" s="440"/>
      <c r="B888" s="441"/>
      <c r="E888" s="443"/>
    </row>
    <row r="889" spans="1:5" x14ac:dyDescent="0.35">
      <c r="A889" s="440"/>
      <c r="B889" s="441"/>
      <c r="E889" s="443"/>
    </row>
    <row r="890" spans="1:5" x14ac:dyDescent="0.35">
      <c r="A890" s="440"/>
      <c r="B890" s="441"/>
      <c r="E890" s="443"/>
    </row>
    <row r="891" spans="1:5" x14ac:dyDescent="0.35">
      <c r="A891" s="440"/>
      <c r="B891" s="441"/>
      <c r="E891" s="443"/>
    </row>
    <row r="892" spans="1:5" x14ac:dyDescent="0.35">
      <c r="A892" s="440"/>
      <c r="B892" s="441"/>
      <c r="E892" s="443"/>
    </row>
    <row r="893" spans="1:5" x14ac:dyDescent="0.35">
      <c r="A893" s="440"/>
      <c r="B893" s="441"/>
      <c r="E893" s="443"/>
    </row>
    <row r="894" spans="1:5" x14ac:dyDescent="0.35">
      <c r="A894" s="440"/>
      <c r="B894" s="441"/>
      <c r="E894" s="443"/>
    </row>
    <row r="895" spans="1:5" x14ac:dyDescent="0.35">
      <c r="A895" s="440"/>
      <c r="B895" s="441"/>
      <c r="E895" s="443"/>
    </row>
    <row r="896" spans="1:5" x14ac:dyDescent="0.35">
      <c r="A896" s="440"/>
      <c r="B896" s="441"/>
      <c r="E896" s="443"/>
    </row>
    <row r="897" spans="1:5" x14ac:dyDescent="0.35">
      <c r="A897" s="440"/>
      <c r="B897" s="441"/>
      <c r="E897" s="443"/>
    </row>
    <row r="898" spans="1:5" x14ac:dyDescent="0.35">
      <c r="A898" s="440"/>
      <c r="B898" s="441"/>
      <c r="E898" s="443"/>
    </row>
    <row r="899" spans="1:5" x14ac:dyDescent="0.35">
      <c r="A899" s="440"/>
      <c r="B899" s="441"/>
      <c r="E899" s="443"/>
    </row>
    <row r="900" spans="1:5" x14ac:dyDescent="0.35">
      <c r="A900" s="440"/>
      <c r="B900" s="441"/>
      <c r="E900" s="443"/>
    </row>
    <row r="901" spans="1:5" x14ac:dyDescent="0.35">
      <c r="A901" s="440"/>
      <c r="B901" s="441"/>
      <c r="E901" s="443"/>
    </row>
    <row r="902" spans="1:5" x14ac:dyDescent="0.35">
      <c r="A902" s="440"/>
      <c r="B902" s="441"/>
      <c r="E902" s="443"/>
    </row>
    <row r="903" spans="1:5" x14ac:dyDescent="0.35">
      <c r="A903" s="440"/>
      <c r="B903" s="441"/>
      <c r="E903" s="443"/>
    </row>
    <row r="904" spans="1:5" x14ac:dyDescent="0.35">
      <c r="A904" s="440"/>
      <c r="B904" s="441"/>
      <c r="E904" s="443"/>
    </row>
    <row r="905" spans="1:5" x14ac:dyDescent="0.35">
      <c r="A905" s="440"/>
      <c r="B905" s="441"/>
      <c r="E905" s="443"/>
    </row>
    <row r="906" spans="1:5" x14ac:dyDescent="0.35">
      <c r="A906" s="440"/>
      <c r="B906" s="441"/>
      <c r="E906" s="443"/>
    </row>
    <row r="907" spans="1:5" x14ac:dyDescent="0.35">
      <c r="A907" s="440"/>
      <c r="B907" s="441"/>
      <c r="E907" s="443"/>
    </row>
    <row r="908" spans="1:5" x14ac:dyDescent="0.35">
      <c r="A908" s="440"/>
      <c r="B908" s="441"/>
      <c r="E908" s="443"/>
    </row>
    <row r="909" spans="1:5" x14ac:dyDescent="0.35">
      <c r="A909" s="440"/>
      <c r="B909" s="441"/>
      <c r="E909" s="443"/>
    </row>
    <row r="910" spans="1:5" x14ac:dyDescent="0.35">
      <c r="A910" s="440"/>
      <c r="B910" s="441"/>
      <c r="E910" s="443"/>
    </row>
    <row r="911" spans="1:5" x14ac:dyDescent="0.35">
      <c r="A911" s="440"/>
      <c r="B911" s="441"/>
      <c r="E911" s="443"/>
    </row>
    <row r="912" spans="1:5" x14ac:dyDescent="0.35">
      <c r="A912" s="440"/>
      <c r="B912" s="441"/>
      <c r="E912" s="443"/>
    </row>
    <row r="913" spans="1:5" x14ac:dyDescent="0.35">
      <c r="A913" s="440"/>
      <c r="B913" s="441"/>
      <c r="E913" s="443"/>
    </row>
    <row r="914" spans="1:5" x14ac:dyDescent="0.35">
      <c r="A914" s="440"/>
      <c r="B914" s="441"/>
      <c r="E914" s="443"/>
    </row>
    <row r="915" spans="1:5" x14ac:dyDescent="0.35">
      <c r="A915" s="440"/>
      <c r="B915" s="441"/>
      <c r="E915" s="443"/>
    </row>
    <row r="916" spans="1:5" x14ac:dyDescent="0.35">
      <c r="A916" s="440"/>
      <c r="B916" s="441"/>
      <c r="E916" s="443"/>
    </row>
    <row r="917" spans="1:5" x14ac:dyDescent="0.35">
      <c r="A917" s="440"/>
      <c r="B917" s="441"/>
      <c r="E917" s="443"/>
    </row>
    <row r="918" spans="1:5" x14ac:dyDescent="0.35">
      <c r="A918" s="440"/>
      <c r="B918" s="441"/>
      <c r="E918" s="443"/>
    </row>
    <row r="919" spans="1:5" x14ac:dyDescent="0.35">
      <c r="A919" s="440"/>
      <c r="B919" s="441"/>
      <c r="E919" s="443"/>
    </row>
    <row r="920" spans="1:5" x14ac:dyDescent="0.35">
      <c r="A920" s="440"/>
      <c r="B920" s="441"/>
      <c r="E920" s="443"/>
    </row>
    <row r="921" spans="1:5" x14ac:dyDescent="0.35">
      <c r="A921" s="440"/>
      <c r="B921" s="441"/>
      <c r="E921" s="443"/>
    </row>
    <row r="922" spans="1:5" x14ac:dyDescent="0.35">
      <c r="A922" s="440"/>
      <c r="B922" s="441"/>
      <c r="E922" s="443"/>
    </row>
    <row r="923" spans="1:5" x14ac:dyDescent="0.35">
      <c r="A923" s="440"/>
      <c r="B923" s="441"/>
      <c r="E923" s="443"/>
    </row>
    <row r="924" spans="1:5" x14ac:dyDescent="0.35">
      <c r="A924" s="440"/>
      <c r="B924" s="441"/>
      <c r="E924" s="443"/>
    </row>
    <row r="925" spans="1:5" x14ac:dyDescent="0.35">
      <c r="A925" s="440"/>
      <c r="B925" s="441"/>
      <c r="E925" s="443"/>
    </row>
    <row r="926" spans="1:5" x14ac:dyDescent="0.35">
      <c r="A926" s="440"/>
      <c r="B926" s="441"/>
      <c r="E926" s="443"/>
    </row>
    <row r="927" spans="1:5" x14ac:dyDescent="0.35">
      <c r="A927" s="440"/>
      <c r="B927" s="441"/>
      <c r="E927" s="443"/>
    </row>
    <row r="928" spans="1:5" x14ac:dyDescent="0.35">
      <c r="A928" s="440"/>
      <c r="B928" s="441"/>
      <c r="E928" s="443"/>
    </row>
    <row r="929" spans="1:5" x14ac:dyDescent="0.35">
      <c r="A929" s="440"/>
      <c r="B929" s="441"/>
      <c r="E929" s="443"/>
    </row>
    <row r="930" spans="1:5" x14ac:dyDescent="0.35">
      <c r="A930" s="440"/>
      <c r="B930" s="441"/>
      <c r="E930" s="443"/>
    </row>
    <row r="931" spans="1:5" x14ac:dyDescent="0.35">
      <c r="A931" s="440"/>
      <c r="B931" s="441"/>
      <c r="E931" s="443"/>
    </row>
    <row r="932" spans="1:5" x14ac:dyDescent="0.35">
      <c r="A932" s="440"/>
      <c r="B932" s="441"/>
      <c r="E932" s="443"/>
    </row>
    <row r="933" spans="1:5" x14ac:dyDescent="0.35">
      <c r="A933" s="440"/>
      <c r="B933" s="441"/>
      <c r="E933" s="443"/>
    </row>
    <row r="934" spans="1:5" x14ac:dyDescent="0.35">
      <c r="A934" s="440"/>
      <c r="B934" s="441"/>
      <c r="E934" s="443"/>
    </row>
    <row r="935" spans="1:5" x14ac:dyDescent="0.35">
      <c r="A935" s="440"/>
      <c r="B935" s="441"/>
      <c r="E935" s="443"/>
    </row>
    <row r="936" spans="1:5" x14ac:dyDescent="0.35">
      <c r="A936" s="440"/>
      <c r="B936" s="441"/>
      <c r="E936" s="443"/>
    </row>
    <row r="937" spans="1:5" x14ac:dyDescent="0.35">
      <c r="A937" s="440"/>
      <c r="B937" s="441"/>
      <c r="E937" s="443"/>
    </row>
    <row r="938" spans="1:5" x14ac:dyDescent="0.35">
      <c r="A938" s="440"/>
      <c r="B938" s="441"/>
      <c r="E938" s="443"/>
    </row>
    <row r="939" spans="1:5" x14ac:dyDescent="0.35">
      <c r="A939" s="440"/>
      <c r="B939" s="441"/>
      <c r="E939" s="443"/>
    </row>
    <row r="940" spans="1:5" x14ac:dyDescent="0.35">
      <c r="A940" s="440"/>
      <c r="B940" s="441"/>
      <c r="E940" s="443"/>
    </row>
    <row r="941" spans="1:5" x14ac:dyDescent="0.35">
      <c r="A941" s="440"/>
      <c r="B941" s="441"/>
      <c r="E941" s="443"/>
    </row>
    <row r="942" spans="1:5" x14ac:dyDescent="0.35">
      <c r="A942" s="440"/>
      <c r="B942" s="441"/>
      <c r="E942" s="443"/>
    </row>
  </sheetData>
  <autoFilter ref="A22:L39" xr:uid="{00000000-0009-0000-0000-000000000000}"/>
  <mergeCells count="5">
    <mergeCell ref="B1:H1"/>
    <mergeCell ref="A2:G2"/>
    <mergeCell ref="K2:L2"/>
    <mergeCell ref="A3:B3"/>
    <mergeCell ref="A6:C17"/>
  </mergeCells>
  <conditionalFormatting sqref="E24:E39">
    <cfRule type="containsText" dxfId="16" priority="1" operator="containsText" text="Unsatisfactory">
      <formula>NOT(ISERROR(SEARCH("Unsatisfactory",E24)))</formula>
    </cfRule>
    <cfRule type="containsText" dxfId="15" priority="2" operator="containsText" text="3">
      <formula>NOT(ISERROR(SEARCH("3",E24)))</formula>
    </cfRule>
    <cfRule type="containsBlanks" dxfId="14" priority="12" stopIfTrue="1">
      <formula>LEN(TRIM(E24))=0</formula>
    </cfRule>
  </conditionalFormatting>
  <conditionalFormatting sqref="K22">
    <cfRule type="cellIs" dxfId="13" priority="11" operator="greaterThan">
      <formula>0</formula>
    </cfRule>
  </conditionalFormatting>
  <conditionalFormatting sqref="E18">
    <cfRule type="containsText" dxfId="12" priority="4" operator="containsText" text="DISCIPLINARY ACTION">
      <formula>NOT(ISERROR(SEARCH("DISCIPLINARY ACTION",E18)))</formula>
    </cfRule>
    <cfRule type="containsText" dxfId="11" priority="6" operator="containsText" text="Fail">
      <formula>NOT(ISERROR(SEARCH("Fail",E18)))</formula>
    </cfRule>
    <cfRule type="containsText" dxfId="10" priority="7" operator="containsText" text="Pass">
      <formula>NOT(ISERROR(SEARCH("Pass",E18)))</formula>
    </cfRule>
    <cfRule type="containsText" dxfId="9" priority="8" operator="containsText" text="CORRECT">
      <formula>NOT(ISERROR(SEARCH("CORRECT",E18)))</formula>
    </cfRule>
    <cfRule type="containsText" dxfId="8" priority="9" operator="containsText" text="Fail">
      <formula>NOT(ISERROR(SEARCH("Fail",E18)))</formula>
    </cfRule>
    <cfRule type="containsText" dxfId="7" priority="10" operator="containsText" text="Pass">
      <formula>NOT(ISERROR(SEARCH("Pass",E18)))</formula>
    </cfRule>
  </conditionalFormatting>
  <conditionalFormatting sqref="E17">
    <cfRule type="containsText" dxfId="6" priority="3" operator="containsText" text="OK TO SUBMIT">
      <formula>NOT(ISERROR(SEARCH("OK TO SUBMIT",E17)))</formula>
    </cfRule>
    <cfRule type="containsText" dxfId="5" priority="5" operator="containsText" text="CORRECT">
      <formula>NOT(ISERROR(SEARCH("CORRECT",E17)))</formula>
    </cfRule>
  </conditionalFormatting>
  <pageMargins left="0.7" right="0.7" top="0.75" bottom="0.75" header="0.3" footer="0.3"/>
  <pageSetup scale="86" orientation="landscape" horizontalDpi="4294967293" verticalDpi="1200" r:id="rId1"/>
  <rowBreaks count="1" manualBreakCount="1">
    <brk id="36" max="10" man="1"/>
  </rowBreaks>
  <colBreaks count="2" manualBreakCount="2">
    <brk id="4" max="70" man="1"/>
    <brk id="12"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5BD2F76-BBCC-4761-BC28-A042371C007E}">
          <x14:formula1>
            <xm:f>Reference!$A$10:$A$13</xm:f>
          </x14:formula1>
          <xm:sqref>E24:E37</xm:sqref>
        </x14:dataValidation>
        <x14:dataValidation type="list" allowBlank="1" showInputMessage="1" showErrorMessage="1" xr:uid="{A562F3EC-8E71-4890-AB89-BFDFC8E6BD83}">
          <x14:formula1>
            <xm:f>Reference!$A$16:$A$18</xm:f>
          </x14:formula1>
          <xm:sqref>E39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D59A-CD61-4AA9-BC55-B2516F4CDBE7}">
  <dimension ref="A1:CA949"/>
  <sheetViews>
    <sheetView zoomScale="60" zoomScaleNormal="60" workbookViewId="0">
      <selection activeCell="B39" sqref="B39"/>
    </sheetView>
  </sheetViews>
  <sheetFormatPr defaultColWidth="14.453125" defaultRowHeight="15.5" outlineLevelRow="1" outlineLevelCol="1" x14ac:dyDescent="0.35"/>
  <cols>
    <col min="1" max="1" width="24.1796875" style="27" customWidth="1"/>
    <col min="2" max="2" width="113.453125" style="27" customWidth="1"/>
    <col min="3" max="3" width="59.453125" style="27" hidden="1" customWidth="1" outlineLevel="1"/>
    <col min="4" max="4" width="27.453125" style="43" customWidth="1" collapsed="1"/>
    <col min="5" max="5" width="27.453125" style="41" customWidth="1"/>
    <col min="6" max="6" width="30.453125" style="41" customWidth="1"/>
    <col min="7" max="7" width="44.453125" style="27" customWidth="1"/>
    <col min="8" max="8" width="35.81640625" style="27" customWidth="1"/>
    <col min="9" max="9" width="47.453125" style="27" customWidth="1"/>
    <col min="10" max="16384" width="14.453125" style="27"/>
  </cols>
  <sheetData>
    <row r="1" spans="1:79" ht="114.75" customHeight="1" x14ac:dyDescent="0.25">
      <c r="A1" s="587"/>
      <c r="B1" s="587"/>
      <c r="C1" s="587"/>
      <c r="D1" s="60"/>
      <c r="E1" s="60"/>
      <c r="F1" s="60"/>
      <c r="G1" s="70"/>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row>
    <row r="2" spans="1:79" s="43" customFormat="1" ht="33" customHeight="1" x14ac:dyDescent="0.35">
      <c r="A2" s="580" t="s">
        <v>276</v>
      </c>
      <c r="B2" s="581"/>
      <c r="C2" s="581"/>
      <c r="D2" s="582"/>
      <c r="E2" s="68"/>
      <c r="F2" s="70"/>
      <c r="G2" s="70"/>
      <c r="H2" s="69"/>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row>
    <row r="3" spans="1:79" s="43" customFormat="1" ht="28.5" customHeight="1" x14ac:dyDescent="0.35">
      <c r="A3" s="61" t="s">
        <v>473</v>
      </c>
      <c r="B3" s="65"/>
      <c r="C3" s="65"/>
      <c r="D3" s="65"/>
      <c r="E3" s="61"/>
      <c r="F3" s="583" t="s">
        <v>277</v>
      </c>
      <c r="G3" s="584"/>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row>
    <row r="4" spans="1:79" s="43" customFormat="1" ht="19.5" customHeight="1" thickBot="1" x14ac:dyDescent="0.4">
      <c r="A4" s="66" t="s">
        <v>15</v>
      </c>
      <c r="B4" s="64"/>
      <c r="C4" s="602"/>
      <c r="D4" s="602"/>
      <c r="E4" s="61"/>
      <c r="F4" s="298" t="s">
        <v>278</v>
      </c>
      <c r="G4" s="2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row>
    <row r="5" spans="1:79" s="43" customFormat="1" ht="19.5" customHeight="1" x14ac:dyDescent="0.35">
      <c r="A5" s="594" t="s">
        <v>447</v>
      </c>
      <c r="B5" s="595"/>
      <c r="C5" s="586"/>
      <c r="D5" s="603"/>
      <c r="E5" s="61"/>
      <c r="F5" s="298" t="s">
        <v>279</v>
      </c>
      <c r="G5" s="299"/>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row>
    <row r="6" spans="1:79" s="43" customFormat="1" ht="19.5" customHeight="1" x14ac:dyDescent="0.35">
      <c r="A6" s="596"/>
      <c r="B6" s="597"/>
      <c r="C6" s="88"/>
      <c r="D6" s="89"/>
      <c r="E6" s="61"/>
      <c r="F6" s="298" t="s">
        <v>280</v>
      </c>
      <c r="G6" s="299"/>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row>
    <row r="7" spans="1:79" s="43" customFormat="1" ht="19.5" customHeight="1" x14ac:dyDescent="0.35">
      <c r="A7" s="596"/>
      <c r="B7" s="597"/>
      <c r="C7" s="585"/>
      <c r="D7" s="61"/>
      <c r="E7" s="61"/>
      <c r="F7" s="300" t="s">
        <v>26</v>
      </c>
      <c r="G7" s="299"/>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row>
    <row r="8" spans="1:79" s="43" customFormat="1" ht="19.5" customHeight="1" x14ac:dyDescent="0.35">
      <c r="A8" s="596"/>
      <c r="B8" s="597"/>
      <c r="C8" s="586"/>
      <c r="D8" s="61"/>
      <c r="E8" s="61"/>
      <c r="F8" s="298" t="s">
        <v>22</v>
      </c>
      <c r="G8" s="299"/>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row>
    <row r="9" spans="1:79" s="43" customFormat="1" ht="19.5" customHeight="1" x14ac:dyDescent="0.35">
      <c r="A9" s="596"/>
      <c r="B9" s="597"/>
      <c r="C9" s="585"/>
      <c r="D9" s="61"/>
      <c r="E9" s="61"/>
      <c r="F9" s="298" t="s">
        <v>23</v>
      </c>
      <c r="G9" s="299"/>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row>
    <row r="10" spans="1:79" s="43" customFormat="1" ht="19.5" customHeight="1" x14ac:dyDescent="0.35">
      <c r="A10" s="596"/>
      <c r="B10" s="597"/>
      <c r="C10" s="586"/>
      <c r="D10" s="61"/>
      <c r="E10" s="61"/>
      <c r="F10" s="298" t="s">
        <v>24</v>
      </c>
      <c r="G10" s="299"/>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row>
    <row r="11" spans="1:79" s="43" customFormat="1" ht="19.5" customHeight="1" x14ac:dyDescent="0.35">
      <c r="A11" s="596"/>
      <c r="B11" s="597"/>
      <c r="C11" s="585"/>
      <c r="D11" s="61"/>
      <c r="E11" s="61"/>
      <c r="F11" s="298" t="s">
        <v>25</v>
      </c>
      <c r="G11" s="37"/>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row>
    <row r="12" spans="1:79" s="43" customFormat="1" ht="19.5" customHeight="1" x14ac:dyDescent="0.35">
      <c r="A12" s="596"/>
      <c r="B12" s="597"/>
      <c r="C12" s="586"/>
      <c r="D12" s="61"/>
      <c r="E12" s="61"/>
      <c r="F12" s="158"/>
      <c r="G12" s="158"/>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row>
    <row r="13" spans="1:79" s="43" customFormat="1" ht="77.25" customHeight="1" x14ac:dyDescent="0.35">
      <c r="A13" s="596"/>
      <c r="B13" s="597"/>
      <c r="C13" s="88"/>
      <c r="D13" s="61"/>
      <c r="E13" s="61"/>
      <c r="F13" s="298" t="s">
        <v>281</v>
      </c>
      <c r="G13" s="299"/>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row>
    <row r="14" spans="1:79" s="38" customFormat="1" ht="109" customHeight="1" thickBot="1" x14ac:dyDescent="0.3">
      <c r="A14" s="598"/>
      <c r="B14" s="599"/>
      <c r="C14" s="69"/>
      <c r="D14" s="61"/>
      <c r="E14" s="207" t="str">
        <f>IF(F17=0,"",IF(F17&gt;75%,"PASS","FAIL"))</f>
        <v/>
      </c>
      <c r="F14" s="158"/>
      <c r="G14" s="30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row>
    <row r="15" spans="1:79" ht="23.5" hidden="1" outlineLevel="1" x14ac:dyDescent="0.35">
      <c r="A15" s="67"/>
      <c r="B15" s="67"/>
      <c r="C15" s="61"/>
      <c r="D15" s="61"/>
      <c r="E15" s="195" t="s">
        <v>30</v>
      </c>
      <c r="F15" s="158"/>
      <c r="G15" s="196">
        <v>0.25</v>
      </c>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row>
    <row r="16" spans="1:79" ht="15" hidden="1" customHeight="1" outlineLevel="1" x14ac:dyDescent="0.35">
      <c r="A16" s="61"/>
      <c r="B16" s="61"/>
      <c r="C16" s="61"/>
      <c r="D16" s="61"/>
      <c r="E16" s="195" t="s">
        <v>31</v>
      </c>
      <c r="F16" s="195"/>
      <c r="G16" s="302">
        <f>G15*F17</f>
        <v>0</v>
      </c>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row>
    <row r="17" spans="1:79" s="305" customFormat="1" ht="39" customHeight="1" collapsed="1" thickBot="1" x14ac:dyDescent="0.3">
      <c r="A17" s="158"/>
      <c r="B17" s="158"/>
      <c r="C17" s="158"/>
      <c r="D17" s="158"/>
      <c r="E17" s="199" t="s">
        <v>282</v>
      </c>
      <c r="F17" s="303">
        <f>F18/E18</f>
        <v>0</v>
      </c>
      <c r="G17" s="39" t="s">
        <v>29</v>
      </c>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row>
    <row r="18" spans="1:79" s="308" customFormat="1" ht="31.5" thickBot="1" x14ac:dyDescent="0.3">
      <c r="A18" s="304" t="s">
        <v>283</v>
      </c>
      <c r="B18" s="304" t="s">
        <v>448</v>
      </c>
      <c r="C18" s="304" t="s">
        <v>284</v>
      </c>
      <c r="D18" s="304" t="s">
        <v>418</v>
      </c>
      <c r="E18" s="306">
        <f>SUM(E19:E56)</f>
        <v>37</v>
      </c>
      <c r="F18" s="307">
        <f>SUM(F19:F56)</f>
        <v>0</v>
      </c>
      <c r="G18" s="307" t="s">
        <v>41</v>
      </c>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row>
    <row r="19" spans="1:79" s="313" customFormat="1" ht="21" customHeight="1" x14ac:dyDescent="0.35">
      <c r="A19" s="591" t="s">
        <v>285</v>
      </c>
      <c r="B19" s="75" t="s">
        <v>286</v>
      </c>
      <c r="C19" s="84" t="s">
        <v>287</v>
      </c>
      <c r="D19" s="309"/>
      <c r="E19" s="310">
        <f t="shared" ref="E19:E31" si="0">IF(D19="N/A",0,1)</f>
        <v>1</v>
      </c>
      <c r="F19" s="311">
        <f>IF(D19="Satisfactory", 1,0)</f>
        <v>0</v>
      </c>
      <c r="G19" s="312"/>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row>
    <row r="20" spans="1:79" s="313" customFormat="1" ht="21" customHeight="1" x14ac:dyDescent="0.35">
      <c r="A20" s="592"/>
      <c r="B20" s="76" t="s">
        <v>289</v>
      </c>
      <c r="C20" s="83" t="s">
        <v>290</v>
      </c>
      <c r="D20" s="314"/>
      <c r="E20" s="315">
        <f t="shared" si="0"/>
        <v>1</v>
      </c>
      <c r="F20" s="177">
        <f t="shared" ref="F20:F44" si="1">IF(D20="Satisfactory", 1,0)</f>
        <v>0</v>
      </c>
      <c r="G20" s="316"/>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row>
    <row r="21" spans="1:79" s="313" customFormat="1" ht="21" customHeight="1" x14ac:dyDescent="0.35">
      <c r="A21" s="592"/>
      <c r="B21" s="76" t="s">
        <v>292</v>
      </c>
      <c r="C21" s="85" t="s">
        <v>293</v>
      </c>
      <c r="D21" s="314"/>
      <c r="E21" s="315">
        <f t="shared" si="0"/>
        <v>1</v>
      </c>
      <c r="F21" s="177">
        <f t="shared" si="1"/>
        <v>0</v>
      </c>
      <c r="G21" s="316"/>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row>
    <row r="22" spans="1:79" s="313" customFormat="1" ht="21" customHeight="1" x14ac:dyDescent="0.35">
      <c r="A22" s="592"/>
      <c r="B22" s="76" t="s">
        <v>294</v>
      </c>
      <c r="C22" s="85" t="s">
        <v>295</v>
      </c>
      <c r="D22" s="314"/>
      <c r="E22" s="315">
        <f t="shared" si="0"/>
        <v>1</v>
      </c>
      <c r="F22" s="177">
        <f t="shared" si="1"/>
        <v>0</v>
      </c>
      <c r="G22" s="316"/>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row>
    <row r="23" spans="1:79" s="313" customFormat="1" ht="21" customHeight="1" x14ac:dyDescent="0.35">
      <c r="A23" s="592"/>
      <c r="B23" s="76" t="s">
        <v>296</v>
      </c>
      <c r="C23" s="85" t="s">
        <v>297</v>
      </c>
      <c r="D23" s="314"/>
      <c r="E23" s="315">
        <f t="shared" si="0"/>
        <v>1</v>
      </c>
      <c r="F23" s="177">
        <f t="shared" si="1"/>
        <v>0</v>
      </c>
      <c r="G23" s="316"/>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row>
    <row r="24" spans="1:79" s="313" customFormat="1" ht="21" customHeight="1" x14ac:dyDescent="0.35">
      <c r="A24" s="592"/>
      <c r="B24" s="76" t="s">
        <v>298</v>
      </c>
      <c r="C24" s="85" t="s">
        <v>299</v>
      </c>
      <c r="D24" s="314"/>
      <c r="E24" s="315">
        <f t="shared" si="0"/>
        <v>1</v>
      </c>
      <c r="F24" s="177">
        <f t="shared" si="1"/>
        <v>0</v>
      </c>
      <c r="G24" s="316"/>
      <c r="H24" s="282"/>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row>
    <row r="25" spans="1:79" s="313" customFormat="1" ht="21" customHeight="1" thickBot="1" x14ac:dyDescent="0.4">
      <c r="A25" s="593"/>
      <c r="B25" s="77" t="s">
        <v>300</v>
      </c>
      <c r="C25" s="86" t="s">
        <v>301</v>
      </c>
      <c r="D25" s="317"/>
      <c r="E25" s="318">
        <f t="shared" si="0"/>
        <v>1</v>
      </c>
      <c r="F25" s="319">
        <f t="shared" si="1"/>
        <v>0</v>
      </c>
      <c r="G25" s="320"/>
      <c r="H25" s="282"/>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row>
    <row r="26" spans="1:79" s="313" customFormat="1" ht="21" customHeight="1" collapsed="1" x14ac:dyDescent="0.35">
      <c r="A26" s="591" t="s">
        <v>302</v>
      </c>
      <c r="B26" s="75" t="s">
        <v>303</v>
      </c>
      <c r="C26" s="84" t="s">
        <v>304</v>
      </c>
      <c r="D26" s="309"/>
      <c r="E26" s="310">
        <f t="shared" si="0"/>
        <v>1</v>
      </c>
      <c r="F26" s="311">
        <f t="shared" si="1"/>
        <v>0</v>
      </c>
      <c r="G26" s="312"/>
      <c r="H26" s="282"/>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row>
    <row r="27" spans="1:79" s="313" customFormat="1" ht="21" customHeight="1" x14ac:dyDescent="0.35">
      <c r="A27" s="592"/>
      <c r="B27" s="76" t="s">
        <v>305</v>
      </c>
      <c r="C27" s="85" t="s">
        <v>306</v>
      </c>
      <c r="D27" s="314"/>
      <c r="E27" s="315">
        <f t="shared" si="0"/>
        <v>1</v>
      </c>
      <c r="F27" s="177">
        <f t="shared" si="1"/>
        <v>0</v>
      </c>
      <c r="G27" s="316"/>
      <c r="H27" s="282"/>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row>
    <row r="28" spans="1:79" s="313" customFormat="1" ht="21" customHeight="1" x14ac:dyDescent="0.35">
      <c r="A28" s="592"/>
      <c r="B28" s="76" t="s">
        <v>307</v>
      </c>
      <c r="C28" s="85" t="s">
        <v>308</v>
      </c>
      <c r="D28" s="314"/>
      <c r="E28" s="315">
        <f t="shared" si="0"/>
        <v>1</v>
      </c>
      <c r="F28" s="177">
        <f t="shared" si="1"/>
        <v>0</v>
      </c>
      <c r="G28" s="316"/>
      <c r="H28" s="282"/>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row>
    <row r="29" spans="1:79" s="313" customFormat="1" ht="21" customHeight="1" x14ac:dyDescent="0.35">
      <c r="A29" s="592"/>
      <c r="B29" s="76" t="s">
        <v>309</v>
      </c>
      <c r="C29" s="85" t="s">
        <v>310</v>
      </c>
      <c r="D29" s="314"/>
      <c r="E29" s="315">
        <f t="shared" si="0"/>
        <v>1</v>
      </c>
      <c r="F29" s="177">
        <f t="shared" si="1"/>
        <v>0</v>
      </c>
      <c r="G29" s="316"/>
      <c r="H29" s="282"/>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row>
    <row r="30" spans="1:79" s="313" customFormat="1" ht="21" customHeight="1" x14ac:dyDescent="0.35">
      <c r="A30" s="592"/>
      <c r="B30" s="76" t="s">
        <v>311</v>
      </c>
      <c r="C30" s="85" t="s">
        <v>312</v>
      </c>
      <c r="D30" s="314"/>
      <c r="E30" s="315">
        <f t="shared" si="0"/>
        <v>1</v>
      </c>
      <c r="F30" s="177">
        <f t="shared" si="1"/>
        <v>0</v>
      </c>
      <c r="G30" s="316"/>
      <c r="H30" s="282"/>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row>
    <row r="31" spans="1:79" s="313" customFormat="1" ht="21" customHeight="1" x14ac:dyDescent="0.35">
      <c r="A31" s="592"/>
      <c r="B31" s="76" t="s">
        <v>313</v>
      </c>
      <c r="C31" s="85" t="s">
        <v>314</v>
      </c>
      <c r="D31" s="314"/>
      <c r="E31" s="315">
        <f t="shared" si="0"/>
        <v>1</v>
      </c>
      <c r="F31" s="177">
        <f t="shared" si="1"/>
        <v>0</v>
      </c>
      <c r="G31" s="316"/>
      <c r="H31" s="282"/>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row>
    <row r="32" spans="1:79" s="313" customFormat="1" ht="21" customHeight="1" thickBot="1" x14ac:dyDescent="0.4">
      <c r="A32" s="593"/>
      <c r="B32" s="77" t="s">
        <v>315</v>
      </c>
      <c r="C32" s="86" t="s">
        <v>316</v>
      </c>
      <c r="D32" s="317"/>
      <c r="E32" s="318">
        <f>IF(D32="N/A",0,1)</f>
        <v>1</v>
      </c>
      <c r="F32" s="319">
        <f t="shared" si="1"/>
        <v>0</v>
      </c>
      <c r="G32" s="320"/>
      <c r="H32" s="282"/>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row>
    <row r="33" spans="1:79" s="313" customFormat="1" ht="21" customHeight="1" x14ac:dyDescent="0.35">
      <c r="A33" s="588" t="s">
        <v>317</v>
      </c>
      <c r="B33" s="75" t="s">
        <v>303</v>
      </c>
      <c r="C33" s="84" t="s">
        <v>318</v>
      </c>
      <c r="D33" s="309"/>
      <c r="E33" s="310">
        <f t="shared" ref="E33:E56" si="2">IF(D33="N/A",0,1)</f>
        <v>1</v>
      </c>
      <c r="F33" s="311">
        <f t="shared" si="1"/>
        <v>0</v>
      </c>
      <c r="G33" s="312"/>
      <c r="H33" s="282"/>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row>
    <row r="34" spans="1:79" s="313" customFormat="1" ht="21" customHeight="1" x14ac:dyDescent="0.35">
      <c r="A34" s="589"/>
      <c r="B34" s="76" t="s">
        <v>319</v>
      </c>
      <c r="C34" s="85" t="s">
        <v>320</v>
      </c>
      <c r="D34" s="314"/>
      <c r="E34" s="315">
        <f t="shared" si="2"/>
        <v>1</v>
      </c>
      <c r="F34" s="177">
        <f t="shared" si="1"/>
        <v>0</v>
      </c>
      <c r="G34" s="316"/>
      <c r="H34" s="282"/>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row>
    <row r="35" spans="1:79" s="313" customFormat="1" ht="21" customHeight="1" x14ac:dyDescent="0.35">
      <c r="A35" s="589"/>
      <c r="B35" s="78" t="s">
        <v>328</v>
      </c>
      <c r="C35" s="85" t="s">
        <v>322</v>
      </c>
      <c r="D35" s="314"/>
      <c r="E35" s="315">
        <f t="shared" si="2"/>
        <v>1</v>
      </c>
      <c r="F35" s="177">
        <f t="shared" si="1"/>
        <v>0</v>
      </c>
      <c r="G35" s="316"/>
      <c r="H35" s="282"/>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row>
    <row r="36" spans="1:79" s="313" customFormat="1" ht="21" customHeight="1" thickBot="1" x14ac:dyDescent="0.4">
      <c r="A36" s="590"/>
      <c r="B36" s="77" t="s">
        <v>323</v>
      </c>
      <c r="C36" s="86" t="s">
        <v>324</v>
      </c>
      <c r="D36" s="317"/>
      <c r="E36" s="318">
        <f t="shared" si="2"/>
        <v>1</v>
      </c>
      <c r="F36" s="319">
        <f t="shared" si="1"/>
        <v>0</v>
      </c>
      <c r="G36" s="320"/>
      <c r="H36" s="282"/>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row>
    <row r="37" spans="1:79" s="313" customFormat="1" ht="21" customHeight="1" x14ac:dyDescent="0.35">
      <c r="A37" s="588" t="s">
        <v>325</v>
      </c>
      <c r="B37" s="75" t="s">
        <v>303</v>
      </c>
      <c r="C37" s="84" t="s">
        <v>326</v>
      </c>
      <c r="D37" s="309"/>
      <c r="E37" s="310">
        <f t="shared" si="2"/>
        <v>1</v>
      </c>
      <c r="F37" s="311">
        <f t="shared" si="1"/>
        <v>0</v>
      </c>
      <c r="G37" s="312"/>
      <c r="H37" s="282"/>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row>
    <row r="38" spans="1:79" s="313" customFormat="1" ht="21" customHeight="1" x14ac:dyDescent="0.35">
      <c r="A38" s="589"/>
      <c r="B38" s="76" t="s">
        <v>319</v>
      </c>
      <c r="C38" s="85" t="s">
        <v>327</v>
      </c>
      <c r="D38" s="314"/>
      <c r="E38" s="315">
        <f t="shared" si="2"/>
        <v>1</v>
      </c>
      <c r="F38" s="177">
        <f t="shared" si="1"/>
        <v>0</v>
      </c>
      <c r="G38" s="316"/>
      <c r="H38" s="282"/>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row>
    <row r="39" spans="1:79" s="313" customFormat="1" ht="21" customHeight="1" x14ac:dyDescent="0.35">
      <c r="A39" s="589"/>
      <c r="B39" s="78" t="s">
        <v>328</v>
      </c>
      <c r="C39" s="85" t="s">
        <v>329</v>
      </c>
      <c r="D39" s="314"/>
      <c r="E39" s="315">
        <f t="shared" si="2"/>
        <v>1</v>
      </c>
      <c r="F39" s="177">
        <f t="shared" si="1"/>
        <v>0</v>
      </c>
      <c r="G39" s="316"/>
      <c r="H39" s="282"/>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row>
    <row r="40" spans="1:79" s="313" customFormat="1" ht="21" customHeight="1" x14ac:dyDescent="0.35">
      <c r="A40" s="589"/>
      <c r="B40" s="76" t="s">
        <v>330</v>
      </c>
      <c r="C40" s="85" t="s">
        <v>331</v>
      </c>
      <c r="D40" s="314"/>
      <c r="E40" s="315">
        <f t="shared" si="2"/>
        <v>1</v>
      </c>
      <c r="F40" s="177">
        <f t="shared" si="1"/>
        <v>0</v>
      </c>
      <c r="G40" s="316"/>
      <c r="H40" s="282"/>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row>
    <row r="41" spans="1:79" s="313" customFormat="1" ht="21" customHeight="1" thickBot="1" x14ac:dyDescent="0.4">
      <c r="A41" s="590"/>
      <c r="B41" s="77" t="s">
        <v>332</v>
      </c>
      <c r="C41" s="86" t="s">
        <v>333</v>
      </c>
      <c r="D41" s="317"/>
      <c r="E41" s="318">
        <f t="shared" si="2"/>
        <v>1</v>
      </c>
      <c r="F41" s="319">
        <f t="shared" si="1"/>
        <v>0</v>
      </c>
      <c r="G41" s="320"/>
      <c r="H41" s="282"/>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row>
    <row r="42" spans="1:79" s="313" customFormat="1" ht="21" customHeight="1" x14ac:dyDescent="0.35">
      <c r="A42" s="588" t="s">
        <v>334</v>
      </c>
      <c r="B42" s="75" t="s">
        <v>303</v>
      </c>
      <c r="C42" s="84" t="s">
        <v>335</v>
      </c>
      <c r="D42" s="321"/>
      <c r="E42" s="311">
        <f t="shared" si="2"/>
        <v>1</v>
      </c>
      <c r="F42" s="311">
        <f t="shared" si="1"/>
        <v>0</v>
      </c>
      <c r="G42" s="312"/>
      <c r="H42" s="282"/>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row>
    <row r="43" spans="1:79" s="313" customFormat="1" ht="21" customHeight="1" x14ac:dyDescent="0.35">
      <c r="A43" s="589"/>
      <c r="B43" s="79" t="s">
        <v>365</v>
      </c>
      <c r="C43" s="604" t="s">
        <v>337</v>
      </c>
      <c r="D43" s="607"/>
      <c r="E43" s="608"/>
      <c r="F43" s="608"/>
      <c r="G43" s="609"/>
      <c r="H43" s="282"/>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row>
    <row r="44" spans="1:79" s="313" customFormat="1" ht="21" customHeight="1" x14ac:dyDescent="0.35">
      <c r="A44" s="589"/>
      <c r="B44" s="80" t="str">
        <f>IF(B43="Non-Invasive:","NON-INVASIVE:  Correctly Set Up House/Dwelling Unit for Testing","WEIGH-IN:  Contractor-Provided Commissioning Documentation was Collected")</f>
        <v>NON-INVASIVE:  Correctly Set Up House/Dwelling Unit for Testing</v>
      </c>
      <c r="C44" s="605"/>
      <c r="D44" s="322"/>
      <c r="E44" s="177">
        <f t="shared" si="2"/>
        <v>1</v>
      </c>
      <c r="F44" s="177">
        <f t="shared" si="1"/>
        <v>0</v>
      </c>
      <c r="G44" s="316"/>
      <c r="H44" s="282"/>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row>
    <row r="45" spans="1:79" s="313" customFormat="1" ht="21" customHeight="1" x14ac:dyDescent="0.35">
      <c r="A45" s="589"/>
      <c r="B45" s="80" t="str">
        <f>IF($B$43="Non-Invasive:","NON-INVASIVE:  Correctly Identified Metering Device Type","WEIGH-IN:  Correctly Verified the Contractor-Provided Refrigerant Weight and Whether Removed/Added")</f>
        <v>NON-INVASIVE:  Correctly Identified Metering Device Type</v>
      </c>
      <c r="C45" s="605"/>
      <c r="D45" s="322"/>
      <c r="E45" s="177">
        <f t="shared" si="2"/>
        <v>1</v>
      </c>
      <c r="F45" s="291">
        <f t="shared" ref="F45:F56" si="3">IF(D45="Satisfactory", 1,0)</f>
        <v>0</v>
      </c>
      <c r="G45" s="316"/>
      <c r="H45" s="282"/>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row>
    <row r="46" spans="1:79" s="313" customFormat="1" ht="21" customHeight="1" x14ac:dyDescent="0.35">
      <c r="A46" s="589"/>
      <c r="B46" s="80" t="str">
        <f>IF($B$43="Non-Invasive:","NON-INVASIVE:  Correctly Measured Outdoor Air Dry-Bulb Temperature","WEIGH-IN:  Correctly Verified that Contractor Removed the Factory Charge First")</f>
        <v>NON-INVASIVE:  Correctly Measured Outdoor Air Dry-Bulb Temperature</v>
      </c>
      <c r="C46" s="605"/>
      <c r="D46" s="322"/>
      <c r="E46" s="177">
        <f t="shared" si="2"/>
        <v>1</v>
      </c>
      <c r="F46" s="291">
        <f t="shared" si="3"/>
        <v>0</v>
      </c>
      <c r="G46" s="316"/>
      <c r="H46" s="282"/>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row>
    <row r="47" spans="1:79" s="313" customFormat="1" ht="21" customHeight="1" x14ac:dyDescent="0.35">
      <c r="A47" s="589"/>
      <c r="B47" s="80" t="str">
        <f>IF($B$43="Non-Invasive:","NON-INVASIVE:  Correctly Measured Return Air Wet-Bulb Temperature","WEIGH-IN:  Correctly Verified the Contractor-Provided Liquid Line Length and Diameter")</f>
        <v>NON-INVASIVE:  Correctly Measured Return Air Wet-Bulb Temperature</v>
      </c>
      <c r="C47" s="605"/>
      <c r="D47" s="322"/>
      <c r="E47" s="177">
        <f t="shared" si="2"/>
        <v>1</v>
      </c>
      <c r="F47" s="291">
        <f t="shared" si="3"/>
        <v>0</v>
      </c>
      <c r="G47" s="316"/>
      <c r="H47" s="282"/>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row>
    <row r="48" spans="1:79" s="313" customFormat="1" ht="21" customHeight="1" x14ac:dyDescent="0.35">
      <c r="A48" s="589"/>
      <c r="B48" s="80" t="str">
        <f>IF($B$43="Non-Invasive:","NON-INVASIVE:  Correctly Determined Whether Outdoor and Return Air Measurements Meet Criteria","WEIGH-IN:  Correctly Verified the Contractor-Provided Refrigerant Weight and Whether Removed/Added")</f>
        <v>NON-INVASIVE:  Correctly Determined Whether Outdoor and Return Air Measurements Meet Criteria</v>
      </c>
      <c r="C48" s="605"/>
      <c r="D48" s="322"/>
      <c r="E48" s="177">
        <f t="shared" si="2"/>
        <v>1</v>
      </c>
      <c r="F48" s="291">
        <f t="shared" si="3"/>
        <v>0</v>
      </c>
      <c r="G48" s="316"/>
      <c r="H48" s="282"/>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row>
    <row r="49" spans="1:79" s="313" customFormat="1" ht="21" customHeight="1" x14ac:dyDescent="0.35">
      <c r="A49" s="589"/>
      <c r="B49" s="80" t="str">
        <f>IF($B$43="Non-Invasive:","NON-INVASIVE:  Correctly Measured Suction Line Temperature","WEIGH-IN:  Correctly Verified the Contractor-Provided Factory-Supplied Liquid Line Length")</f>
        <v>NON-INVASIVE:  Correctly Measured Suction Line Temperature</v>
      </c>
      <c r="C49" s="605"/>
      <c r="D49" s="322"/>
      <c r="E49" s="177">
        <f t="shared" si="2"/>
        <v>1</v>
      </c>
      <c r="F49" s="291">
        <f t="shared" si="3"/>
        <v>0</v>
      </c>
      <c r="G49" s="316"/>
      <c r="H49" s="282"/>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158"/>
    </row>
    <row r="50" spans="1:79" s="313" customFormat="1" ht="21" customHeight="1" x14ac:dyDescent="0.35">
      <c r="A50" s="589"/>
      <c r="B50" s="80" t="str">
        <f>IF($B$43="Non-Invasive:","NON-INVASIVE:  Correctly Measured Liquid Line Temperature","WEIGH-IN:  Correctly Verified the Contractor-Provided Weight of Refrigerant Added for Specific Components (other than line length)")</f>
        <v>NON-INVASIVE:  Correctly Measured Liquid Line Temperature</v>
      </c>
      <c r="C50" s="605"/>
      <c r="D50" s="322"/>
      <c r="E50" s="177">
        <f t="shared" si="2"/>
        <v>1</v>
      </c>
      <c r="F50" s="291">
        <f t="shared" si="3"/>
        <v>0</v>
      </c>
      <c r="G50" s="316"/>
      <c r="H50" s="282"/>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8"/>
      <c r="BX50" s="158"/>
      <c r="BY50" s="158"/>
      <c r="BZ50" s="158"/>
      <c r="CA50" s="158"/>
    </row>
    <row r="51" spans="1:79" s="313" customFormat="1" ht="21" customHeight="1" x14ac:dyDescent="0.35">
      <c r="A51" s="589"/>
      <c r="B51" s="80" t="str">
        <f>IF($B$43="Non-Invasive:","NON-INVASIVE:  Correctly Determined Target Superheat (piston/capillary tube metering only)","WEIGH-IN:  Correctly Measured Total Length and Diameter of Liquid Line")</f>
        <v>NON-INVASIVE:  Correctly Determined Target Superheat (piston/capillary tube metering only)</v>
      </c>
      <c r="C51" s="605"/>
      <c r="D51" s="322"/>
      <c r="E51" s="177">
        <f t="shared" si="2"/>
        <v>1</v>
      </c>
      <c r="F51" s="291">
        <f t="shared" si="3"/>
        <v>0</v>
      </c>
      <c r="G51" s="316"/>
      <c r="H51" s="282"/>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8"/>
      <c r="BV51" s="158"/>
      <c r="BW51" s="158"/>
      <c r="BX51" s="158"/>
      <c r="BY51" s="158"/>
      <c r="BZ51" s="158"/>
      <c r="CA51" s="158"/>
    </row>
    <row r="52" spans="1:79" s="313" customFormat="1" ht="21" customHeight="1" x14ac:dyDescent="0.35">
      <c r="A52" s="589"/>
      <c r="B52" s="80" t="str">
        <f>IF($B$43="Non-Invasive:","NON-INVASIVE:  Correctly Calculated Design Temperature Difference","WEIGH-IN:  Correctly Verified the Contractor-Provided Refrigerant Weight and Whether Removed/Added")</f>
        <v>NON-INVASIVE:  Correctly Calculated Design Temperature Difference</v>
      </c>
      <c r="C52" s="605"/>
      <c r="D52" s="322"/>
      <c r="E52" s="177">
        <f t="shared" si="2"/>
        <v>1</v>
      </c>
      <c r="F52" s="291">
        <f t="shared" si="3"/>
        <v>0</v>
      </c>
      <c r="G52" s="316"/>
      <c r="H52" s="282"/>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8"/>
      <c r="BR52" s="158"/>
      <c r="BS52" s="158"/>
      <c r="BT52" s="158"/>
      <c r="BU52" s="158"/>
      <c r="BV52" s="158"/>
      <c r="BW52" s="158"/>
      <c r="BX52" s="158"/>
      <c r="BY52" s="158"/>
      <c r="BZ52" s="158"/>
      <c r="CA52" s="158"/>
    </row>
    <row r="53" spans="1:79" s="313" customFormat="1" ht="21" customHeight="1" x14ac:dyDescent="0.35">
      <c r="A53" s="589"/>
      <c r="B53" s="80" t="str">
        <f>IF($B$43="Non-Invasive:","NON-INVASIVE:  Correctly Calculated ∆ between Condensing Temperature over Ambient Target and Measured (TXV/EEV metering only)","")</f>
        <v>NON-INVASIVE:  Correctly Calculated ∆ between Condensing Temperature over Ambient Target and Measured (TXV/EEV metering only)</v>
      </c>
      <c r="C53" s="606"/>
      <c r="D53" s="322"/>
      <c r="E53" s="177">
        <f>IF(B53="",0,(IF(D53="N/A",0,1)))</f>
        <v>1</v>
      </c>
      <c r="F53" s="291">
        <f t="shared" si="3"/>
        <v>0</v>
      </c>
      <c r="G53" s="316"/>
      <c r="H53" s="282"/>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8"/>
      <c r="BR53" s="158"/>
      <c r="BS53" s="158"/>
      <c r="BT53" s="158"/>
      <c r="BU53" s="158"/>
      <c r="BV53" s="158"/>
      <c r="BW53" s="158"/>
      <c r="BX53" s="158"/>
      <c r="BY53" s="158"/>
      <c r="BZ53" s="158"/>
      <c r="CA53" s="158"/>
    </row>
    <row r="54" spans="1:79" s="313" customFormat="1" ht="21" customHeight="1" thickBot="1" x14ac:dyDescent="0.4">
      <c r="A54" s="590"/>
      <c r="B54" s="77" t="s">
        <v>339</v>
      </c>
      <c r="C54" s="86" t="s">
        <v>340</v>
      </c>
      <c r="D54" s="323"/>
      <c r="E54" s="319">
        <f t="shared" si="2"/>
        <v>1</v>
      </c>
      <c r="F54" s="324">
        <f t="shared" si="3"/>
        <v>0</v>
      </c>
      <c r="G54" s="320"/>
      <c r="H54" s="282"/>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8"/>
      <c r="BX54" s="158"/>
      <c r="BY54" s="158"/>
      <c r="BZ54" s="158"/>
      <c r="CA54" s="158"/>
    </row>
    <row r="55" spans="1:79" s="313" customFormat="1" ht="21" customHeight="1" x14ac:dyDescent="0.35">
      <c r="A55" s="600" t="s">
        <v>341</v>
      </c>
      <c r="B55" s="81" t="s">
        <v>342</v>
      </c>
      <c r="C55" s="84" t="s">
        <v>343</v>
      </c>
      <c r="D55" s="309"/>
      <c r="E55" s="310">
        <f t="shared" si="2"/>
        <v>1</v>
      </c>
      <c r="F55" s="325">
        <f t="shared" si="3"/>
        <v>0</v>
      </c>
      <c r="G55" s="312"/>
      <c r="H55" s="282"/>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158"/>
      <c r="BM55" s="158"/>
      <c r="BN55" s="158"/>
      <c r="BO55" s="158"/>
      <c r="BP55" s="158"/>
      <c r="BQ55" s="158"/>
      <c r="BR55" s="158"/>
      <c r="BS55" s="158"/>
      <c r="BT55" s="158"/>
      <c r="BU55" s="158"/>
      <c r="BV55" s="158"/>
      <c r="BW55" s="158"/>
      <c r="BX55" s="158"/>
      <c r="BY55" s="158"/>
      <c r="BZ55" s="158"/>
      <c r="CA55" s="158"/>
    </row>
    <row r="56" spans="1:79" s="313" customFormat="1" ht="21" customHeight="1" thickBot="1" x14ac:dyDescent="0.4">
      <c r="A56" s="601"/>
      <c r="B56" s="82" t="s">
        <v>344</v>
      </c>
      <c r="C56" s="86" t="s">
        <v>345</v>
      </c>
      <c r="D56" s="317"/>
      <c r="E56" s="318">
        <f t="shared" si="2"/>
        <v>1</v>
      </c>
      <c r="F56" s="324">
        <f t="shared" si="3"/>
        <v>0</v>
      </c>
      <c r="G56" s="320"/>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row>
    <row r="57" spans="1:79" ht="21" customHeight="1" x14ac:dyDescent="0.25">
      <c r="A57" s="61"/>
      <c r="B57" s="61"/>
      <c r="C57" s="67"/>
      <c r="D57" s="67"/>
      <c r="E57" s="67"/>
      <c r="F57" s="67"/>
      <c r="G57" s="67"/>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row>
    <row r="58" spans="1:79" ht="21" customHeight="1" collapsed="1" x14ac:dyDescent="0.25">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row>
    <row r="59" spans="1:79" ht="23.5" x14ac:dyDescent="0.25">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row>
    <row r="60" spans="1:79" ht="23.5" x14ac:dyDescent="0.25">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row>
    <row r="61" spans="1:79" ht="23.5" x14ac:dyDescent="0.25">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row>
    <row r="62" spans="1:79" ht="23.5" x14ac:dyDescent="0.25">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row>
    <row r="63" spans="1:79" ht="23.5" x14ac:dyDescent="0.25">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row>
    <row r="64" spans="1:79" ht="23.5" x14ac:dyDescent="0.25">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row>
    <row r="65" spans="1:79" ht="23.5" x14ac:dyDescent="0.25">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row>
    <row r="66" spans="1:79" ht="23.5" x14ac:dyDescent="0.25">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row>
    <row r="67" spans="1:79" ht="23.5" x14ac:dyDescent="0.25">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row>
    <row r="68" spans="1:79" ht="23.5" x14ac:dyDescent="0.25">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row>
    <row r="69" spans="1:79" ht="23.5" x14ac:dyDescent="0.2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row>
    <row r="70" spans="1:79" ht="23.5" x14ac:dyDescent="0.2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row>
    <row r="71" spans="1:79" ht="23.5" x14ac:dyDescent="0.2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row>
    <row r="72" spans="1:79" ht="23.5" x14ac:dyDescent="0.25">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row>
    <row r="73" spans="1:79" ht="23.5"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row>
    <row r="74" spans="1:79" ht="23.5"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row>
    <row r="75" spans="1:79" ht="23.5"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row>
    <row r="76" spans="1:79" ht="23.5"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row>
    <row r="77" spans="1:79" ht="23.5"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1"/>
      <c r="BS77" s="61"/>
      <c r="BT77" s="61"/>
      <c r="BU77" s="61"/>
      <c r="BV77" s="61"/>
      <c r="BW77" s="61"/>
      <c r="BX77" s="61"/>
      <c r="BY77" s="61"/>
      <c r="BZ77" s="61"/>
      <c r="CA77" s="61"/>
    </row>
    <row r="78" spans="1:79" ht="23.5"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row>
    <row r="79" spans="1:79" ht="23.5"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61"/>
      <c r="BS79" s="61"/>
      <c r="BT79" s="61"/>
      <c r="BU79" s="61"/>
      <c r="BV79" s="61"/>
      <c r="BW79" s="61"/>
      <c r="BX79" s="61"/>
      <c r="BY79" s="61"/>
      <c r="BZ79" s="61"/>
      <c r="CA79" s="61"/>
    </row>
    <row r="80" spans="1:79" ht="23.5"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row>
    <row r="81" spans="1:79" ht="23.5"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c r="BE81" s="61"/>
      <c r="BF81" s="61"/>
      <c r="BG81" s="61"/>
      <c r="BH81" s="61"/>
      <c r="BI81" s="61"/>
      <c r="BJ81" s="61"/>
      <c r="BK81" s="61"/>
      <c r="BL81" s="61"/>
      <c r="BM81" s="61"/>
      <c r="BN81" s="61"/>
      <c r="BO81" s="61"/>
      <c r="BP81" s="61"/>
      <c r="BQ81" s="61"/>
      <c r="BR81" s="61"/>
      <c r="BS81" s="61"/>
      <c r="BT81" s="61"/>
      <c r="BU81" s="61"/>
      <c r="BV81" s="61"/>
      <c r="BW81" s="61"/>
      <c r="BX81" s="61"/>
      <c r="BY81" s="61"/>
      <c r="BZ81" s="61"/>
      <c r="CA81" s="61"/>
    </row>
    <row r="82" spans="1:79" ht="23.5"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row>
    <row r="83" spans="1:79" ht="23.5"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row>
    <row r="84" spans="1:79" ht="23.5"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row>
    <row r="85" spans="1:79" ht="23.5"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1"/>
      <c r="BR85" s="61"/>
      <c r="BS85" s="61"/>
      <c r="BT85" s="61"/>
      <c r="BU85" s="61"/>
      <c r="BV85" s="61"/>
      <c r="BW85" s="61"/>
      <c r="BX85" s="61"/>
      <c r="BY85" s="61"/>
      <c r="BZ85" s="61"/>
      <c r="CA85" s="61"/>
    </row>
    <row r="86" spans="1:79" ht="23.5" x14ac:dyDescent="0.2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row>
    <row r="87" spans="1:79" ht="23.5" x14ac:dyDescent="0.2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c r="BE87" s="61"/>
      <c r="BF87" s="61"/>
      <c r="BG87" s="61"/>
      <c r="BH87" s="61"/>
      <c r="BI87" s="61"/>
      <c r="BJ87" s="61"/>
      <c r="BK87" s="61"/>
      <c r="BL87" s="61"/>
      <c r="BM87" s="61"/>
      <c r="BN87" s="61"/>
      <c r="BO87" s="61"/>
      <c r="BP87" s="61"/>
      <c r="BQ87" s="61"/>
      <c r="BR87" s="61"/>
      <c r="BS87" s="61"/>
      <c r="BT87" s="61"/>
      <c r="BU87" s="61"/>
      <c r="BV87" s="61"/>
      <c r="BW87" s="61"/>
      <c r="BX87" s="61"/>
      <c r="BY87" s="61"/>
      <c r="BZ87" s="61"/>
      <c r="CA87" s="61"/>
    </row>
    <row r="88" spans="1:79" ht="23.5" x14ac:dyDescent="0.2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row>
    <row r="89" spans="1:79" ht="23.5" x14ac:dyDescent="0.2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1"/>
      <c r="BS89" s="61"/>
      <c r="BT89" s="61"/>
      <c r="BU89" s="61"/>
      <c r="BV89" s="61"/>
      <c r="BW89" s="61"/>
      <c r="BX89" s="61"/>
      <c r="BY89" s="61"/>
      <c r="BZ89" s="61"/>
      <c r="CA89" s="61"/>
    </row>
    <row r="90" spans="1:79" ht="23.5"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row>
    <row r="91" spans="1:79" ht="23.5"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1"/>
      <c r="BS91" s="61"/>
      <c r="BT91" s="61"/>
      <c r="BU91" s="61"/>
      <c r="BV91" s="61"/>
      <c r="BW91" s="61"/>
      <c r="BX91" s="61"/>
      <c r="BY91" s="61"/>
      <c r="BZ91" s="61"/>
      <c r="CA91" s="61"/>
    </row>
    <row r="92" spans="1:79" ht="23.5"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row>
    <row r="93" spans="1:79" ht="23.5"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61"/>
      <c r="BS93" s="61"/>
      <c r="BT93" s="61"/>
      <c r="BU93" s="61"/>
      <c r="BV93" s="61"/>
      <c r="BW93" s="61"/>
      <c r="BX93" s="61"/>
      <c r="BY93" s="61"/>
      <c r="BZ93" s="61"/>
      <c r="CA93" s="61"/>
    </row>
    <row r="94" spans="1:79" ht="23.5"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row>
    <row r="95" spans="1:79" ht="23.5"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row>
    <row r="96" spans="1:79" ht="23.5"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row>
    <row r="97" spans="1:79" ht="23.5"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row>
    <row r="98" spans="1:79" ht="23.5"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row>
    <row r="99" spans="1:79" ht="23.5"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row>
    <row r="100" spans="1:79" ht="23.5"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row>
    <row r="101" spans="1:79" ht="23.5"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row>
    <row r="102" spans="1:79" ht="23.5"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row>
    <row r="103" spans="1:79" ht="23.5"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row>
    <row r="104" spans="1:79" ht="23.5"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row>
    <row r="105" spans="1:79" ht="23.5"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row>
    <row r="106" spans="1:79" ht="23.5"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row>
    <row r="107" spans="1:79" ht="23.5"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row>
    <row r="108" spans="1:79" ht="23.5"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row>
    <row r="109" spans="1:79" ht="23.5"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row>
    <row r="110" spans="1:79" ht="23.5"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row>
    <row r="111" spans="1:79" ht="23.5"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row>
    <row r="112" spans="1:79" ht="23.5"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row>
    <row r="113" spans="1:79" ht="23.5"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row>
    <row r="114" spans="1:79" ht="23.5"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row>
    <row r="115" spans="1:79" ht="23.5"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row>
    <row r="116" spans="1:79" ht="23.5"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row>
    <row r="117" spans="1:79" ht="23.5"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row>
    <row r="118" spans="1:79" ht="23.5"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row>
    <row r="119" spans="1:79" ht="23.5"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row>
    <row r="120" spans="1:79" ht="23.5"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row>
    <row r="121" spans="1:79" ht="23.5"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row>
    <row r="122" spans="1:79" ht="23.5"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row>
    <row r="123" spans="1:79" ht="23.5"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row>
    <row r="124" spans="1:79" ht="23.5" x14ac:dyDescent="0.25">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row>
    <row r="125" spans="1:79" ht="23.5" x14ac:dyDescent="0.25">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61"/>
      <c r="BC125" s="61"/>
      <c r="BD125" s="61"/>
      <c r="BE125" s="61"/>
      <c r="BF125" s="61"/>
      <c r="BG125" s="61"/>
      <c r="BH125" s="61"/>
      <c r="BI125" s="61"/>
      <c r="BJ125" s="61"/>
      <c r="BK125" s="61"/>
      <c r="BL125" s="61"/>
      <c r="BM125" s="61"/>
      <c r="BN125" s="61"/>
      <c r="BO125" s="61"/>
      <c r="BP125" s="61"/>
      <c r="BQ125" s="61"/>
      <c r="BR125" s="61"/>
      <c r="BS125" s="61"/>
      <c r="BT125" s="61"/>
      <c r="BU125" s="61"/>
      <c r="BV125" s="61"/>
      <c r="BW125" s="61"/>
      <c r="BX125" s="61"/>
      <c r="BY125" s="61"/>
      <c r="BZ125" s="61"/>
      <c r="CA125" s="61"/>
    </row>
    <row r="126" spans="1:79" ht="23.5" x14ac:dyDescent="0.25">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row>
    <row r="127" spans="1:79" ht="23.5" x14ac:dyDescent="0.25">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c r="AZ127" s="61"/>
      <c r="BA127" s="61"/>
      <c r="BB127" s="61"/>
      <c r="BC127" s="61"/>
      <c r="BD127" s="61"/>
      <c r="BE127" s="61"/>
      <c r="BF127" s="61"/>
      <c r="BG127" s="61"/>
      <c r="BH127" s="61"/>
      <c r="BI127" s="61"/>
      <c r="BJ127" s="61"/>
      <c r="BK127" s="61"/>
      <c r="BL127" s="61"/>
      <c r="BM127" s="61"/>
      <c r="BN127" s="61"/>
      <c r="BO127" s="61"/>
      <c r="BP127" s="61"/>
      <c r="BQ127" s="61"/>
      <c r="BR127" s="61"/>
      <c r="BS127" s="61"/>
      <c r="BT127" s="61"/>
      <c r="BU127" s="61"/>
      <c r="BV127" s="61"/>
      <c r="BW127" s="61"/>
      <c r="BX127" s="61"/>
      <c r="BY127" s="61"/>
      <c r="BZ127" s="61"/>
      <c r="CA127" s="61"/>
    </row>
    <row r="128" spans="1:79" ht="23.5" x14ac:dyDescent="0.25">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row>
    <row r="129" spans="1:79" ht="23.5" x14ac:dyDescent="0.25">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row>
    <row r="130" spans="1:79" ht="23.5" x14ac:dyDescent="0.25">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row>
    <row r="131" spans="1:79" ht="23.5" x14ac:dyDescent="0.25">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row>
    <row r="132" spans="1:79" ht="23.5" x14ac:dyDescent="0.25">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row>
    <row r="133" spans="1:79" ht="23.5" x14ac:dyDescent="0.25">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row>
    <row r="134" spans="1:79" ht="23.5" x14ac:dyDescent="0.2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row>
    <row r="135" spans="1:79" ht="23.5" x14ac:dyDescent="0.25">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row>
    <row r="136" spans="1:79" ht="23.5"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row>
    <row r="137" spans="1:79" ht="23.5" x14ac:dyDescent="0.25">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row>
    <row r="138" spans="1:79" ht="23.5" x14ac:dyDescent="0.25">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row>
    <row r="139" spans="1:79" ht="23.5" x14ac:dyDescent="0.25">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row>
    <row r="140" spans="1:79" ht="23.5" x14ac:dyDescent="0.25">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row>
    <row r="141" spans="1:79" ht="23.5" x14ac:dyDescent="0.25">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row>
    <row r="142" spans="1:79" ht="23.5" x14ac:dyDescent="0.25">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row>
    <row r="143" spans="1:79" ht="23.5" x14ac:dyDescent="0.25">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row>
    <row r="144" spans="1:79" ht="23.5" x14ac:dyDescent="0.25">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row>
    <row r="145" spans="1:79" ht="23.5" x14ac:dyDescent="0.25">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row>
    <row r="146" spans="1:79" ht="23.5" x14ac:dyDescent="0.25">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row>
    <row r="147" spans="1:79" ht="23.5" x14ac:dyDescent="0.2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row>
    <row r="148" spans="1:79" ht="23.5" x14ac:dyDescent="0.25">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row>
    <row r="149" spans="1:79" ht="23.5" x14ac:dyDescent="0.25">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row>
    <row r="150" spans="1:79" ht="23.5" x14ac:dyDescent="0.25">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row>
    <row r="151" spans="1:79" ht="23.5" x14ac:dyDescent="0.25">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row>
    <row r="152" spans="1:79" ht="23.5" x14ac:dyDescent="0.25">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1"/>
      <c r="BI152" s="61"/>
      <c r="BJ152" s="61"/>
      <c r="BK152" s="61"/>
      <c r="BL152" s="61"/>
      <c r="BM152" s="61"/>
      <c r="BN152" s="61"/>
      <c r="BO152" s="61"/>
      <c r="BP152" s="61"/>
      <c r="BQ152" s="61"/>
      <c r="BR152" s="61"/>
      <c r="BS152" s="61"/>
      <c r="BT152" s="61"/>
      <c r="BU152" s="61"/>
      <c r="BV152" s="61"/>
      <c r="BW152" s="61"/>
      <c r="BX152" s="61"/>
      <c r="BY152" s="61"/>
      <c r="BZ152" s="61"/>
      <c r="CA152" s="61"/>
    </row>
    <row r="153" spans="1:79" ht="23.5" x14ac:dyDescent="0.25">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row>
    <row r="154" spans="1:79" ht="23.5" x14ac:dyDescent="0.25">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row>
    <row r="155" spans="1:79" ht="23.5" x14ac:dyDescent="0.25">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1"/>
      <c r="AZ155" s="61"/>
      <c r="BA155" s="61"/>
      <c r="BB155" s="61"/>
      <c r="BC155" s="61"/>
      <c r="BD155" s="61"/>
      <c r="BE155" s="61"/>
      <c r="BF155" s="61"/>
      <c r="BG155" s="61"/>
      <c r="BH155" s="61"/>
      <c r="BI155" s="61"/>
      <c r="BJ155" s="61"/>
      <c r="BK155" s="61"/>
      <c r="BL155" s="61"/>
      <c r="BM155" s="61"/>
      <c r="BN155" s="61"/>
      <c r="BO155" s="61"/>
      <c r="BP155" s="61"/>
      <c r="BQ155" s="61"/>
      <c r="BR155" s="61"/>
      <c r="BS155" s="61"/>
      <c r="BT155" s="61"/>
      <c r="BU155" s="61"/>
      <c r="BV155" s="61"/>
      <c r="BW155" s="61"/>
      <c r="BX155" s="61"/>
      <c r="BY155" s="61"/>
      <c r="BZ155" s="61"/>
      <c r="CA155" s="61"/>
    </row>
    <row r="156" spans="1:79" ht="23.5" x14ac:dyDescent="0.25">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row>
    <row r="157" spans="1:79" ht="23.5" x14ac:dyDescent="0.25">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61"/>
      <c r="BZ157" s="61"/>
      <c r="CA157" s="61"/>
    </row>
    <row r="158" spans="1:79" ht="23.5" x14ac:dyDescent="0.25">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row>
    <row r="159" spans="1:79" ht="23.5" x14ac:dyDescent="0.25">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row>
    <row r="160" spans="1:79" ht="23.5" x14ac:dyDescent="0.25">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c r="BF160" s="61"/>
      <c r="BG160" s="61"/>
      <c r="BH160" s="61"/>
      <c r="BI160" s="61"/>
      <c r="BJ160" s="61"/>
      <c r="BK160" s="61"/>
      <c r="BL160" s="61"/>
      <c r="BM160" s="61"/>
      <c r="BN160" s="61"/>
      <c r="BO160" s="61"/>
      <c r="BP160" s="61"/>
      <c r="BQ160" s="61"/>
      <c r="BR160" s="61"/>
      <c r="BS160" s="61"/>
      <c r="BT160" s="61"/>
      <c r="BU160" s="61"/>
      <c r="BV160" s="61"/>
      <c r="BW160" s="61"/>
      <c r="BX160" s="61"/>
      <c r="BY160" s="61"/>
      <c r="BZ160" s="61"/>
      <c r="CA160" s="61"/>
    </row>
    <row r="161" spans="1:79" ht="23.5" x14ac:dyDescent="0.25">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c r="BF161" s="61"/>
      <c r="BG161" s="61"/>
      <c r="BH161" s="61"/>
      <c r="BI161" s="61"/>
      <c r="BJ161" s="61"/>
      <c r="BK161" s="61"/>
      <c r="BL161" s="61"/>
      <c r="BM161" s="61"/>
      <c r="BN161" s="61"/>
      <c r="BO161" s="61"/>
      <c r="BP161" s="61"/>
      <c r="BQ161" s="61"/>
      <c r="BR161" s="61"/>
      <c r="BS161" s="61"/>
      <c r="BT161" s="61"/>
      <c r="BU161" s="61"/>
      <c r="BV161" s="61"/>
      <c r="BW161" s="61"/>
      <c r="BX161" s="61"/>
      <c r="BY161" s="61"/>
      <c r="BZ161" s="61"/>
      <c r="CA161" s="61"/>
    </row>
    <row r="162" spans="1:79" ht="23.5" x14ac:dyDescent="0.25">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c r="BF162" s="61"/>
      <c r="BG162" s="61"/>
      <c r="BH162" s="61"/>
      <c r="BI162" s="61"/>
      <c r="BJ162" s="61"/>
      <c r="BK162" s="61"/>
      <c r="BL162" s="61"/>
      <c r="BM162" s="61"/>
      <c r="BN162" s="61"/>
      <c r="BO162" s="61"/>
      <c r="BP162" s="61"/>
      <c r="BQ162" s="61"/>
      <c r="BR162" s="61"/>
      <c r="BS162" s="61"/>
      <c r="BT162" s="61"/>
      <c r="BU162" s="61"/>
      <c r="BV162" s="61"/>
      <c r="BW162" s="61"/>
      <c r="BX162" s="61"/>
      <c r="BY162" s="61"/>
      <c r="BZ162" s="61"/>
      <c r="CA162" s="61"/>
    </row>
    <row r="163" spans="1:79" ht="23.5" x14ac:dyDescent="0.25">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row>
    <row r="164" spans="1:79" ht="23.5" x14ac:dyDescent="0.25">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row>
    <row r="165" spans="1:79" ht="23.5" x14ac:dyDescent="0.25">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row>
    <row r="166" spans="1:79" ht="23.5" x14ac:dyDescent="0.25">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row>
    <row r="167" spans="1:79" ht="23.5" x14ac:dyDescent="0.25">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c r="BQ167" s="61"/>
      <c r="BR167" s="61"/>
      <c r="BS167" s="61"/>
      <c r="BT167" s="61"/>
      <c r="BU167" s="61"/>
      <c r="BV167" s="61"/>
      <c r="BW167" s="61"/>
      <c r="BX167" s="61"/>
      <c r="BY167" s="61"/>
      <c r="BZ167" s="61"/>
      <c r="CA167" s="61"/>
    </row>
    <row r="168" spans="1:79" ht="23.5" x14ac:dyDescent="0.25">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c r="BQ168" s="61"/>
      <c r="BR168" s="61"/>
      <c r="BS168" s="61"/>
      <c r="BT168" s="61"/>
      <c r="BU168" s="61"/>
      <c r="BV168" s="61"/>
      <c r="BW168" s="61"/>
      <c r="BX168" s="61"/>
      <c r="BY168" s="61"/>
      <c r="BZ168" s="61"/>
      <c r="CA168" s="61"/>
    </row>
    <row r="169" spans="1:79" ht="23.5" x14ac:dyDescent="0.25">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row>
    <row r="170" spans="1:79" ht="23.5" x14ac:dyDescent="0.25">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row>
    <row r="171" spans="1:79" ht="23.5" x14ac:dyDescent="0.25">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c r="BQ171" s="61"/>
      <c r="BR171" s="61"/>
      <c r="BS171" s="61"/>
      <c r="BT171" s="61"/>
      <c r="BU171" s="61"/>
      <c r="BV171" s="61"/>
      <c r="BW171" s="61"/>
      <c r="BX171" s="61"/>
      <c r="BY171" s="61"/>
      <c r="BZ171" s="61"/>
      <c r="CA171" s="61"/>
    </row>
    <row r="172" spans="1:79" ht="23.5" x14ac:dyDescent="0.25">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c r="BQ172" s="61"/>
      <c r="BR172" s="61"/>
      <c r="BS172" s="61"/>
      <c r="BT172" s="61"/>
      <c r="BU172" s="61"/>
      <c r="BV172" s="61"/>
      <c r="BW172" s="61"/>
      <c r="BX172" s="61"/>
      <c r="BY172" s="61"/>
      <c r="BZ172" s="61"/>
      <c r="CA172" s="61"/>
    </row>
    <row r="173" spans="1:79" ht="23.5" x14ac:dyDescent="0.25">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61"/>
      <c r="BE173" s="61"/>
      <c r="BF173" s="61"/>
      <c r="BG173" s="61"/>
      <c r="BH173" s="61"/>
      <c r="BI173" s="61"/>
      <c r="BJ173" s="61"/>
      <c r="BK173" s="61"/>
      <c r="BL173" s="61"/>
      <c r="BM173" s="61"/>
      <c r="BN173" s="61"/>
      <c r="BO173" s="61"/>
      <c r="BP173" s="61"/>
      <c r="BQ173" s="61"/>
      <c r="BR173" s="61"/>
      <c r="BS173" s="61"/>
      <c r="BT173" s="61"/>
      <c r="BU173" s="61"/>
      <c r="BV173" s="61"/>
      <c r="BW173" s="61"/>
      <c r="BX173" s="61"/>
      <c r="BY173" s="61"/>
      <c r="BZ173" s="61"/>
      <c r="CA173" s="61"/>
    </row>
    <row r="174" spans="1:79" ht="23.5" x14ac:dyDescent="0.25">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1"/>
      <c r="AT174" s="61"/>
      <c r="AU174" s="61"/>
      <c r="AV174" s="61"/>
      <c r="AW174" s="61"/>
      <c r="AX174" s="61"/>
      <c r="AY174" s="61"/>
      <c r="AZ174" s="61"/>
      <c r="BA174" s="61"/>
      <c r="BB174" s="61"/>
      <c r="BC174" s="61"/>
      <c r="BD174" s="61"/>
      <c r="BE174" s="61"/>
      <c r="BF174" s="61"/>
      <c r="BG174" s="61"/>
      <c r="BH174" s="61"/>
      <c r="BI174" s="61"/>
      <c r="BJ174" s="61"/>
      <c r="BK174" s="61"/>
      <c r="BL174" s="61"/>
      <c r="BM174" s="61"/>
      <c r="BN174" s="61"/>
      <c r="BO174" s="61"/>
      <c r="BP174" s="61"/>
      <c r="BQ174" s="61"/>
      <c r="BR174" s="61"/>
      <c r="BS174" s="61"/>
      <c r="BT174" s="61"/>
      <c r="BU174" s="61"/>
      <c r="BV174" s="61"/>
      <c r="BW174" s="61"/>
      <c r="BX174" s="61"/>
      <c r="BY174" s="61"/>
      <c r="BZ174" s="61"/>
      <c r="CA174" s="61"/>
    </row>
    <row r="175" spans="1:79" ht="23.5" x14ac:dyDescent="0.25">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1"/>
      <c r="AT175" s="61"/>
      <c r="AU175" s="61"/>
      <c r="AV175" s="61"/>
      <c r="AW175" s="61"/>
      <c r="AX175" s="61"/>
      <c r="AY175" s="61"/>
      <c r="AZ175" s="61"/>
      <c r="BA175" s="61"/>
      <c r="BB175" s="61"/>
      <c r="BC175" s="61"/>
      <c r="BD175" s="61"/>
      <c r="BE175" s="61"/>
      <c r="BF175" s="61"/>
      <c r="BG175" s="61"/>
      <c r="BH175" s="61"/>
      <c r="BI175" s="61"/>
      <c r="BJ175" s="61"/>
      <c r="BK175" s="61"/>
      <c r="BL175" s="61"/>
      <c r="BM175" s="61"/>
      <c r="BN175" s="61"/>
      <c r="BO175" s="61"/>
      <c r="BP175" s="61"/>
      <c r="BQ175" s="61"/>
      <c r="BR175" s="61"/>
      <c r="BS175" s="61"/>
      <c r="BT175" s="61"/>
      <c r="BU175" s="61"/>
      <c r="BV175" s="61"/>
      <c r="BW175" s="61"/>
      <c r="BX175" s="61"/>
      <c r="BY175" s="61"/>
      <c r="BZ175" s="61"/>
      <c r="CA175" s="61"/>
    </row>
    <row r="176" spans="1:79" ht="23.5" x14ac:dyDescent="0.25">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61"/>
      <c r="BS176" s="61"/>
      <c r="BT176" s="61"/>
      <c r="BU176" s="61"/>
      <c r="BV176" s="61"/>
      <c r="BW176" s="61"/>
      <c r="BX176" s="61"/>
      <c r="BY176" s="61"/>
      <c r="BZ176" s="61"/>
      <c r="CA176" s="61"/>
    </row>
    <row r="177" spans="1:79" ht="23.5" x14ac:dyDescent="0.25">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row>
    <row r="178" spans="1:79" ht="23.5" x14ac:dyDescent="0.25">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c r="BQ178" s="61"/>
      <c r="BR178" s="61"/>
      <c r="BS178" s="61"/>
      <c r="BT178" s="61"/>
      <c r="BU178" s="61"/>
      <c r="BV178" s="61"/>
      <c r="BW178" s="61"/>
      <c r="BX178" s="61"/>
      <c r="BY178" s="61"/>
      <c r="BZ178" s="61"/>
      <c r="CA178" s="61"/>
    </row>
    <row r="179" spans="1:79" ht="23.5" x14ac:dyDescent="0.25">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c r="BQ179" s="61"/>
      <c r="BR179" s="61"/>
      <c r="BS179" s="61"/>
      <c r="BT179" s="61"/>
      <c r="BU179" s="61"/>
      <c r="BV179" s="61"/>
      <c r="BW179" s="61"/>
      <c r="BX179" s="61"/>
      <c r="BY179" s="61"/>
      <c r="BZ179" s="61"/>
      <c r="CA179" s="61"/>
    </row>
    <row r="180" spans="1:79" ht="23.5" x14ac:dyDescent="0.25">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row>
    <row r="181" spans="1:79" ht="23.5" x14ac:dyDescent="0.25">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row>
    <row r="182" spans="1:79" ht="23.5" x14ac:dyDescent="0.25">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1"/>
      <c r="AT182" s="61"/>
      <c r="AU182" s="61"/>
      <c r="AV182" s="61"/>
      <c r="AW182" s="61"/>
      <c r="AX182" s="61"/>
      <c r="AY182" s="61"/>
      <c r="AZ182" s="61"/>
      <c r="BA182" s="61"/>
      <c r="BB182" s="61"/>
      <c r="BC182" s="61"/>
      <c r="BD182" s="61"/>
      <c r="BE182" s="61"/>
      <c r="BF182" s="61"/>
      <c r="BG182" s="61"/>
      <c r="BH182" s="61"/>
      <c r="BI182" s="61"/>
      <c r="BJ182" s="61"/>
      <c r="BK182" s="61"/>
      <c r="BL182" s="61"/>
      <c r="BM182" s="61"/>
      <c r="BN182" s="61"/>
      <c r="BO182" s="61"/>
      <c r="BP182" s="61"/>
      <c r="BQ182" s="61"/>
      <c r="BR182" s="61"/>
      <c r="BS182" s="61"/>
      <c r="BT182" s="61"/>
      <c r="BU182" s="61"/>
      <c r="BV182" s="61"/>
      <c r="BW182" s="61"/>
      <c r="BX182" s="61"/>
      <c r="BY182" s="61"/>
      <c r="BZ182" s="61"/>
      <c r="CA182" s="61"/>
    </row>
    <row r="183" spans="1:79" ht="23.5" x14ac:dyDescent="0.25">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row>
    <row r="184" spans="1:79" ht="23.5" x14ac:dyDescent="0.25">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row>
    <row r="185" spans="1:79" ht="23.5" x14ac:dyDescent="0.25">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row>
    <row r="186" spans="1:79" ht="23.5" x14ac:dyDescent="0.25">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row>
    <row r="187" spans="1:79" ht="23.5" x14ac:dyDescent="0.25">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row>
    <row r="188" spans="1:79" ht="23.5" x14ac:dyDescent="0.25">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1"/>
      <c r="BS188" s="61"/>
      <c r="BT188" s="61"/>
      <c r="BU188" s="61"/>
      <c r="BV188" s="61"/>
      <c r="BW188" s="61"/>
      <c r="BX188" s="61"/>
      <c r="BY188" s="61"/>
      <c r="BZ188" s="61"/>
      <c r="CA188" s="61"/>
    </row>
    <row r="189" spans="1:79" ht="23.5" x14ac:dyDescent="0.25">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row>
    <row r="190" spans="1:79" ht="23.5" x14ac:dyDescent="0.25">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c r="BS190" s="61"/>
      <c r="BT190" s="61"/>
      <c r="BU190" s="61"/>
      <c r="BV190" s="61"/>
      <c r="BW190" s="61"/>
      <c r="BX190" s="61"/>
      <c r="BY190" s="61"/>
      <c r="BZ190" s="61"/>
      <c r="CA190" s="61"/>
    </row>
    <row r="191" spans="1:79" ht="23.5" x14ac:dyDescent="0.25">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61"/>
      <c r="AU191" s="61"/>
      <c r="AV191" s="61"/>
      <c r="AW191" s="61"/>
      <c r="AX191" s="61"/>
      <c r="AY191" s="61"/>
      <c r="AZ191" s="61"/>
      <c r="BA191" s="61"/>
      <c r="BB191" s="61"/>
      <c r="BC191" s="61"/>
      <c r="BD191" s="61"/>
      <c r="BE191" s="61"/>
      <c r="BF191" s="61"/>
      <c r="BG191" s="61"/>
      <c r="BH191" s="61"/>
      <c r="BI191" s="61"/>
      <c r="BJ191" s="61"/>
      <c r="BK191" s="61"/>
      <c r="BL191" s="61"/>
      <c r="BM191" s="61"/>
      <c r="BN191" s="61"/>
      <c r="BO191" s="61"/>
      <c r="BP191" s="61"/>
      <c r="BQ191" s="61"/>
      <c r="BR191" s="61"/>
      <c r="BS191" s="61"/>
      <c r="BT191" s="61"/>
      <c r="BU191" s="61"/>
      <c r="BV191" s="61"/>
      <c r="BW191" s="61"/>
      <c r="BX191" s="61"/>
      <c r="BY191" s="61"/>
      <c r="BZ191" s="61"/>
      <c r="CA191" s="61"/>
    </row>
    <row r="192" spans="1:79" ht="23.5" x14ac:dyDescent="0.25">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c r="BC192" s="61"/>
      <c r="BD192" s="61"/>
      <c r="BE192" s="61"/>
      <c r="BF192" s="61"/>
      <c r="BG192" s="61"/>
      <c r="BH192" s="61"/>
      <c r="BI192" s="61"/>
      <c r="BJ192" s="61"/>
      <c r="BK192" s="61"/>
      <c r="BL192" s="61"/>
      <c r="BM192" s="61"/>
      <c r="BN192" s="61"/>
      <c r="BO192" s="61"/>
      <c r="BP192" s="61"/>
      <c r="BQ192" s="61"/>
      <c r="BR192" s="61"/>
      <c r="BS192" s="61"/>
      <c r="BT192" s="61"/>
      <c r="BU192" s="61"/>
      <c r="BV192" s="61"/>
      <c r="BW192" s="61"/>
      <c r="BX192" s="61"/>
      <c r="BY192" s="61"/>
      <c r="BZ192" s="61"/>
      <c r="CA192" s="61"/>
    </row>
    <row r="193" spans="1:79" ht="23.5" x14ac:dyDescent="0.25">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61"/>
      <c r="BI193" s="61"/>
      <c r="BJ193" s="61"/>
      <c r="BK193" s="61"/>
      <c r="BL193" s="61"/>
      <c r="BM193" s="61"/>
      <c r="BN193" s="61"/>
      <c r="BO193" s="61"/>
      <c r="BP193" s="61"/>
      <c r="BQ193" s="61"/>
      <c r="BR193" s="61"/>
      <c r="BS193" s="61"/>
      <c r="BT193" s="61"/>
      <c r="BU193" s="61"/>
      <c r="BV193" s="61"/>
      <c r="BW193" s="61"/>
      <c r="BX193" s="61"/>
      <c r="BY193" s="61"/>
      <c r="BZ193" s="61"/>
      <c r="CA193" s="61"/>
    </row>
    <row r="194" spans="1:79" ht="23.5" x14ac:dyDescent="0.25">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c r="AP194" s="61"/>
      <c r="AQ194" s="61"/>
      <c r="AR194" s="61"/>
      <c r="AS194" s="61"/>
      <c r="AT194" s="61"/>
      <c r="AU194" s="61"/>
      <c r="AV194" s="61"/>
      <c r="AW194" s="61"/>
      <c r="AX194" s="61"/>
      <c r="AY194" s="61"/>
      <c r="AZ194" s="61"/>
      <c r="BA194" s="61"/>
      <c r="BB194" s="61"/>
      <c r="BC194" s="61"/>
      <c r="BD194" s="61"/>
      <c r="BE194" s="61"/>
      <c r="BF194" s="61"/>
      <c r="BG194" s="61"/>
      <c r="BH194" s="61"/>
      <c r="BI194" s="61"/>
      <c r="BJ194" s="61"/>
      <c r="BK194" s="61"/>
      <c r="BL194" s="61"/>
      <c r="BM194" s="61"/>
      <c r="BN194" s="61"/>
      <c r="BO194" s="61"/>
      <c r="BP194" s="61"/>
      <c r="BQ194" s="61"/>
      <c r="BR194" s="61"/>
      <c r="BS194" s="61"/>
      <c r="BT194" s="61"/>
      <c r="BU194" s="61"/>
      <c r="BV194" s="61"/>
      <c r="BW194" s="61"/>
      <c r="BX194" s="61"/>
      <c r="BY194" s="61"/>
      <c r="BZ194" s="61"/>
      <c r="CA194" s="61"/>
    </row>
    <row r="195" spans="1:79" ht="23.5" x14ac:dyDescent="0.25">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1"/>
      <c r="BG195" s="61"/>
      <c r="BH195" s="61"/>
      <c r="BI195" s="61"/>
      <c r="BJ195" s="61"/>
      <c r="BK195" s="61"/>
      <c r="BL195" s="61"/>
      <c r="BM195" s="61"/>
      <c r="BN195" s="61"/>
      <c r="BO195" s="61"/>
      <c r="BP195" s="61"/>
      <c r="BQ195" s="61"/>
      <c r="BR195" s="61"/>
      <c r="BS195" s="61"/>
      <c r="BT195" s="61"/>
      <c r="BU195" s="61"/>
      <c r="BV195" s="61"/>
      <c r="BW195" s="61"/>
      <c r="BX195" s="61"/>
      <c r="BY195" s="61"/>
      <c r="BZ195" s="61"/>
      <c r="CA195" s="61"/>
    </row>
    <row r="196" spans="1:79" ht="23.5" x14ac:dyDescent="0.25">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61"/>
      <c r="AU196" s="61"/>
      <c r="AV196" s="61"/>
      <c r="AW196" s="61"/>
      <c r="AX196" s="61"/>
      <c r="AY196" s="61"/>
      <c r="AZ196" s="61"/>
      <c r="BA196" s="61"/>
      <c r="BB196" s="61"/>
      <c r="BC196" s="61"/>
      <c r="BD196" s="61"/>
      <c r="BE196" s="61"/>
      <c r="BF196" s="61"/>
      <c r="BG196" s="61"/>
      <c r="BH196" s="61"/>
      <c r="BI196" s="61"/>
      <c r="BJ196" s="61"/>
      <c r="BK196" s="61"/>
      <c r="BL196" s="61"/>
      <c r="BM196" s="61"/>
      <c r="BN196" s="61"/>
      <c r="BO196" s="61"/>
      <c r="BP196" s="61"/>
      <c r="BQ196" s="61"/>
      <c r="BR196" s="61"/>
      <c r="BS196" s="61"/>
      <c r="BT196" s="61"/>
      <c r="BU196" s="61"/>
      <c r="BV196" s="61"/>
      <c r="BW196" s="61"/>
      <c r="BX196" s="61"/>
      <c r="BY196" s="61"/>
      <c r="BZ196" s="61"/>
      <c r="CA196" s="61"/>
    </row>
    <row r="197" spans="1:79" ht="23.5" x14ac:dyDescent="0.25">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c r="BC197" s="61"/>
      <c r="BD197" s="61"/>
      <c r="BE197" s="61"/>
      <c r="BF197" s="61"/>
      <c r="BG197" s="61"/>
      <c r="BH197" s="61"/>
      <c r="BI197" s="61"/>
      <c r="BJ197" s="61"/>
      <c r="BK197" s="61"/>
      <c r="BL197" s="61"/>
      <c r="BM197" s="61"/>
      <c r="BN197" s="61"/>
      <c r="BO197" s="61"/>
      <c r="BP197" s="61"/>
      <c r="BQ197" s="61"/>
      <c r="BR197" s="61"/>
      <c r="BS197" s="61"/>
      <c r="BT197" s="61"/>
      <c r="BU197" s="61"/>
      <c r="BV197" s="61"/>
      <c r="BW197" s="61"/>
      <c r="BX197" s="61"/>
      <c r="BY197" s="61"/>
      <c r="BZ197" s="61"/>
      <c r="CA197" s="61"/>
    </row>
    <row r="198" spans="1:79" ht="23.5" x14ac:dyDescent="0.25">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61"/>
      <c r="AU198" s="61"/>
      <c r="AV198" s="61"/>
      <c r="AW198" s="61"/>
      <c r="AX198" s="61"/>
      <c r="AY198" s="61"/>
      <c r="AZ198" s="61"/>
      <c r="BA198" s="61"/>
      <c r="BB198" s="61"/>
      <c r="BC198" s="61"/>
      <c r="BD198" s="61"/>
      <c r="BE198" s="61"/>
      <c r="BF198" s="61"/>
      <c r="BG198" s="61"/>
      <c r="BH198" s="61"/>
      <c r="BI198" s="61"/>
      <c r="BJ198" s="61"/>
      <c r="BK198" s="61"/>
      <c r="BL198" s="61"/>
      <c r="BM198" s="61"/>
      <c r="BN198" s="61"/>
      <c r="BO198" s="61"/>
      <c r="BP198" s="61"/>
      <c r="BQ198" s="61"/>
      <c r="BR198" s="61"/>
      <c r="BS198" s="61"/>
      <c r="BT198" s="61"/>
      <c r="BU198" s="61"/>
      <c r="BV198" s="61"/>
      <c r="BW198" s="61"/>
      <c r="BX198" s="61"/>
      <c r="BY198" s="61"/>
      <c r="BZ198" s="61"/>
      <c r="CA198" s="61"/>
    </row>
    <row r="199" spans="1:79" ht="23.5" x14ac:dyDescent="0.25">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c r="AY199" s="61"/>
      <c r="AZ199" s="61"/>
      <c r="BA199" s="61"/>
      <c r="BB199" s="61"/>
      <c r="BC199" s="61"/>
      <c r="BD199" s="61"/>
      <c r="BE199" s="61"/>
      <c r="BF199" s="61"/>
      <c r="BG199" s="61"/>
      <c r="BH199" s="61"/>
      <c r="BI199" s="61"/>
      <c r="BJ199" s="61"/>
      <c r="BK199" s="61"/>
      <c r="BL199" s="61"/>
      <c r="BM199" s="61"/>
      <c r="BN199" s="61"/>
      <c r="BO199" s="61"/>
      <c r="BP199" s="61"/>
      <c r="BQ199" s="61"/>
      <c r="BR199" s="61"/>
      <c r="BS199" s="61"/>
      <c r="BT199" s="61"/>
      <c r="BU199" s="61"/>
      <c r="BV199" s="61"/>
      <c r="BW199" s="61"/>
      <c r="BX199" s="61"/>
      <c r="BY199" s="61"/>
      <c r="BZ199" s="61"/>
      <c r="CA199" s="61"/>
    </row>
    <row r="200" spans="1:79" ht="23.5" x14ac:dyDescent="0.25">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61"/>
      <c r="BF200" s="61"/>
      <c r="BG200" s="61"/>
      <c r="BH200" s="61"/>
      <c r="BI200" s="61"/>
      <c r="BJ200" s="61"/>
      <c r="BK200" s="61"/>
      <c r="BL200" s="61"/>
      <c r="BM200" s="61"/>
      <c r="BN200" s="61"/>
      <c r="BO200" s="61"/>
      <c r="BP200" s="61"/>
      <c r="BQ200" s="61"/>
      <c r="BR200" s="61"/>
      <c r="BS200" s="61"/>
      <c r="BT200" s="61"/>
      <c r="BU200" s="61"/>
      <c r="BV200" s="61"/>
      <c r="BW200" s="61"/>
      <c r="BX200" s="61"/>
      <c r="BY200" s="61"/>
      <c r="BZ200" s="61"/>
      <c r="CA200" s="61"/>
    </row>
    <row r="201" spans="1:79" ht="23.5" x14ac:dyDescent="0.25">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61"/>
      <c r="BL201" s="61"/>
      <c r="BM201" s="61"/>
      <c r="BN201" s="61"/>
      <c r="BO201" s="61"/>
      <c r="BP201" s="61"/>
      <c r="BQ201" s="61"/>
      <c r="BR201" s="61"/>
      <c r="BS201" s="61"/>
      <c r="BT201" s="61"/>
      <c r="BU201" s="61"/>
      <c r="BV201" s="61"/>
      <c r="BW201" s="61"/>
      <c r="BX201" s="61"/>
      <c r="BY201" s="61"/>
      <c r="BZ201" s="61"/>
      <c r="CA201" s="61"/>
    </row>
    <row r="202" spans="1:79" ht="23.5" x14ac:dyDescent="0.25">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61"/>
      <c r="BM202" s="61"/>
      <c r="BN202" s="61"/>
      <c r="BO202" s="61"/>
      <c r="BP202" s="61"/>
      <c r="BQ202" s="61"/>
      <c r="BR202" s="61"/>
      <c r="BS202" s="61"/>
      <c r="BT202" s="61"/>
      <c r="BU202" s="61"/>
      <c r="BV202" s="61"/>
      <c r="BW202" s="61"/>
      <c r="BX202" s="61"/>
      <c r="BY202" s="61"/>
      <c r="BZ202" s="61"/>
      <c r="CA202" s="61"/>
    </row>
    <row r="203" spans="1:79" ht="23.5" x14ac:dyDescent="0.25">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61"/>
      <c r="BM203" s="61"/>
      <c r="BN203" s="61"/>
      <c r="BO203" s="61"/>
      <c r="BP203" s="61"/>
      <c r="BQ203" s="61"/>
      <c r="BR203" s="61"/>
      <c r="BS203" s="61"/>
      <c r="BT203" s="61"/>
      <c r="BU203" s="61"/>
      <c r="BV203" s="61"/>
      <c r="BW203" s="61"/>
      <c r="BX203" s="61"/>
      <c r="BY203" s="61"/>
      <c r="BZ203" s="61"/>
      <c r="CA203" s="61"/>
    </row>
    <row r="204" spans="1:79" ht="23.5" x14ac:dyDescent="0.25">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61"/>
      <c r="BM204" s="61"/>
      <c r="BN204" s="61"/>
      <c r="BO204" s="61"/>
      <c r="BP204" s="61"/>
      <c r="BQ204" s="61"/>
      <c r="BR204" s="61"/>
      <c r="BS204" s="61"/>
      <c r="BT204" s="61"/>
      <c r="BU204" s="61"/>
      <c r="BV204" s="61"/>
      <c r="BW204" s="61"/>
      <c r="BX204" s="61"/>
      <c r="BY204" s="61"/>
      <c r="BZ204" s="61"/>
      <c r="CA204" s="61"/>
    </row>
    <row r="205" spans="1:79" ht="23.5" x14ac:dyDescent="0.25">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c r="AT205" s="61"/>
      <c r="AU205" s="61"/>
      <c r="AV205" s="61"/>
      <c r="AW205" s="61"/>
      <c r="AX205" s="61"/>
      <c r="AY205" s="61"/>
      <c r="AZ205" s="61"/>
      <c r="BA205" s="61"/>
      <c r="BB205" s="61"/>
      <c r="BC205" s="61"/>
      <c r="BD205" s="61"/>
      <c r="BE205" s="61"/>
      <c r="BF205" s="61"/>
      <c r="BG205" s="61"/>
      <c r="BH205" s="61"/>
      <c r="BI205" s="61"/>
      <c r="BJ205" s="61"/>
      <c r="BK205" s="61"/>
      <c r="BL205" s="61"/>
      <c r="BM205" s="61"/>
      <c r="BN205" s="61"/>
      <c r="BO205" s="61"/>
      <c r="BP205" s="61"/>
      <c r="BQ205" s="61"/>
      <c r="BR205" s="61"/>
      <c r="BS205" s="61"/>
      <c r="BT205" s="61"/>
      <c r="BU205" s="61"/>
      <c r="BV205" s="61"/>
      <c r="BW205" s="61"/>
      <c r="BX205" s="61"/>
      <c r="BY205" s="61"/>
      <c r="BZ205" s="61"/>
      <c r="CA205" s="61"/>
    </row>
    <row r="206" spans="1:79" ht="23.5" x14ac:dyDescent="0.25">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c r="AP206" s="61"/>
      <c r="AQ206" s="61"/>
      <c r="AR206" s="61"/>
      <c r="AS206" s="61"/>
      <c r="AT206" s="61"/>
      <c r="AU206" s="61"/>
      <c r="AV206" s="61"/>
      <c r="AW206" s="61"/>
      <c r="AX206" s="61"/>
      <c r="AY206" s="61"/>
      <c r="AZ206" s="61"/>
      <c r="BA206" s="61"/>
      <c r="BB206" s="61"/>
      <c r="BC206" s="61"/>
      <c r="BD206" s="61"/>
      <c r="BE206" s="61"/>
      <c r="BF206" s="61"/>
      <c r="BG206" s="61"/>
      <c r="BH206" s="61"/>
      <c r="BI206" s="61"/>
      <c r="BJ206" s="61"/>
      <c r="BK206" s="61"/>
      <c r="BL206" s="61"/>
      <c r="BM206" s="61"/>
      <c r="BN206" s="61"/>
      <c r="BO206" s="61"/>
      <c r="BP206" s="61"/>
      <c r="BQ206" s="61"/>
      <c r="BR206" s="61"/>
      <c r="BS206" s="61"/>
      <c r="BT206" s="61"/>
      <c r="BU206" s="61"/>
      <c r="BV206" s="61"/>
      <c r="BW206" s="61"/>
      <c r="BX206" s="61"/>
      <c r="BY206" s="61"/>
      <c r="BZ206" s="61"/>
      <c r="CA206" s="61"/>
    </row>
    <row r="207" spans="1:79" ht="23.5" x14ac:dyDescent="0.25">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61"/>
      <c r="BN207" s="61"/>
      <c r="BO207" s="61"/>
      <c r="BP207" s="61"/>
      <c r="BQ207" s="61"/>
      <c r="BR207" s="61"/>
      <c r="BS207" s="61"/>
      <c r="BT207" s="61"/>
      <c r="BU207" s="61"/>
      <c r="BV207" s="61"/>
      <c r="BW207" s="61"/>
      <c r="BX207" s="61"/>
      <c r="BY207" s="61"/>
      <c r="BZ207" s="61"/>
      <c r="CA207" s="61"/>
    </row>
    <row r="208" spans="1:79" ht="23.5" x14ac:dyDescent="0.25">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1"/>
      <c r="BI208" s="61"/>
      <c r="BJ208" s="61"/>
      <c r="BK208" s="61"/>
      <c r="BL208" s="61"/>
      <c r="BM208" s="61"/>
      <c r="BN208" s="61"/>
      <c r="BO208" s="61"/>
      <c r="BP208" s="61"/>
      <c r="BQ208" s="61"/>
      <c r="BR208" s="61"/>
      <c r="BS208" s="61"/>
      <c r="BT208" s="61"/>
      <c r="BU208" s="61"/>
      <c r="BV208" s="61"/>
      <c r="BW208" s="61"/>
      <c r="BX208" s="61"/>
      <c r="BY208" s="61"/>
      <c r="BZ208" s="61"/>
      <c r="CA208" s="61"/>
    </row>
    <row r="209" spans="1:79" ht="23.5" x14ac:dyDescent="0.25">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c r="BQ209" s="61"/>
      <c r="BR209" s="61"/>
      <c r="BS209" s="61"/>
      <c r="BT209" s="61"/>
      <c r="BU209" s="61"/>
      <c r="BV209" s="61"/>
      <c r="BW209" s="61"/>
      <c r="BX209" s="61"/>
      <c r="BY209" s="61"/>
      <c r="BZ209" s="61"/>
      <c r="CA209" s="61"/>
    </row>
    <row r="210" spans="1:79" ht="23.5" x14ac:dyDescent="0.25">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61"/>
      <c r="AU210" s="61"/>
      <c r="AV210" s="61"/>
      <c r="AW210" s="61"/>
      <c r="AX210" s="61"/>
      <c r="AY210" s="61"/>
      <c r="AZ210" s="61"/>
      <c r="BA210" s="61"/>
      <c r="BB210" s="61"/>
      <c r="BC210" s="61"/>
      <c r="BD210" s="61"/>
      <c r="BE210" s="61"/>
      <c r="BF210" s="61"/>
      <c r="BG210" s="61"/>
      <c r="BH210" s="61"/>
      <c r="BI210" s="61"/>
      <c r="BJ210" s="61"/>
      <c r="BK210" s="61"/>
      <c r="BL210" s="61"/>
      <c r="BM210" s="61"/>
      <c r="BN210" s="61"/>
      <c r="BO210" s="61"/>
      <c r="BP210" s="61"/>
      <c r="BQ210" s="61"/>
      <c r="BR210" s="61"/>
      <c r="BS210" s="61"/>
      <c r="BT210" s="61"/>
      <c r="BU210" s="61"/>
      <c r="BV210" s="61"/>
      <c r="BW210" s="61"/>
      <c r="BX210" s="61"/>
      <c r="BY210" s="61"/>
      <c r="BZ210" s="61"/>
      <c r="CA210" s="61"/>
    </row>
    <row r="211" spans="1:79" ht="23.5" x14ac:dyDescent="0.25">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c r="AT211" s="61"/>
      <c r="AU211" s="61"/>
      <c r="AV211" s="61"/>
      <c r="AW211" s="61"/>
      <c r="AX211" s="61"/>
      <c r="AY211" s="61"/>
      <c r="AZ211" s="61"/>
      <c r="BA211" s="61"/>
      <c r="BB211" s="61"/>
      <c r="BC211" s="61"/>
      <c r="BD211" s="61"/>
      <c r="BE211" s="61"/>
      <c r="BF211" s="61"/>
      <c r="BG211" s="61"/>
      <c r="BH211" s="61"/>
      <c r="BI211" s="61"/>
      <c r="BJ211" s="61"/>
      <c r="BK211" s="61"/>
      <c r="BL211" s="61"/>
      <c r="BM211" s="61"/>
      <c r="BN211" s="61"/>
      <c r="BO211" s="61"/>
      <c r="BP211" s="61"/>
      <c r="BQ211" s="61"/>
      <c r="BR211" s="61"/>
      <c r="BS211" s="61"/>
      <c r="BT211" s="61"/>
      <c r="BU211" s="61"/>
      <c r="BV211" s="61"/>
      <c r="BW211" s="61"/>
      <c r="BX211" s="61"/>
      <c r="BY211" s="61"/>
      <c r="BZ211" s="61"/>
      <c r="CA211" s="61"/>
    </row>
    <row r="212" spans="1:79" ht="23.5" x14ac:dyDescent="0.25">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c r="BC212" s="61"/>
      <c r="BD212" s="61"/>
      <c r="BE212" s="61"/>
      <c r="BF212" s="61"/>
      <c r="BG212" s="61"/>
      <c r="BH212" s="61"/>
      <c r="BI212" s="61"/>
      <c r="BJ212" s="61"/>
      <c r="BK212" s="61"/>
      <c r="BL212" s="61"/>
      <c r="BM212" s="61"/>
      <c r="BN212" s="61"/>
      <c r="BO212" s="61"/>
      <c r="BP212" s="61"/>
      <c r="BQ212" s="61"/>
      <c r="BR212" s="61"/>
      <c r="BS212" s="61"/>
      <c r="BT212" s="61"/>
      <c r="BU212" s="61"/>
      <c r="BV212" s="61"/>
      <c r="BW212" s="61"/>
      <c r="BX212" s="61"/>
      <c r="BY212" s="61"/>
      <c r="BZ212" s="61"/>
      <c r="CA212" s="61"/>
    </row>
    <row r="213" spans="1:79" ht="23.5" x14ac:dyDescent="0.25">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1"/>
      <c r="BO213" s="61"/>
      <c r="BP213" s="61"/>
      <c r="BQ213" s="61"/>
      <c r="BR213" s="61"/>
      <c r="BS213" s="61"/>
      <c r="BT213" s="61"/>
      <c r="BU213" s="61"/>
      <c r="BV213" s="61"/>
      <c r="BW213" s="61"/>
      <c r="BX213" s="61"/>
      <c r="BY213" s="61"/>
      <c r="BZ213" s="61"/>
      <c r="CA213" s="61"/>
    </row>
    <row r="214" spans="1:79" ht="23.5" x14ac:dyDescent="0.25">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1"/>
      <c r="BO214" s="61"/>
      <c r="BP214" s="61"/>
      <c r="BQ214" s="61"/>
      <c r="BR214" s="61"/>
      <c r="BS214" s="61"/>
      <c r="BT214" s="61"/>
      <c r="BU214" s="61"/>
      <c r="BV214" s="61"/>
      <c r="BW214" s="61"/>
      <c r="BX214" s="61"/>
      <c r="BY214" s="61"/>
      <c r="BZ214" s="61"/>
      <c r="CA214" s="61"/>
    </row>
    <row r="215" spans="1:79" ht="23.5" x14ac:dyDescent="0.25">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c r="BQ215" s="61"/>
      <c r="BR215" s="61"/>
      <c r="BS215" s="61"/>
      <c r="BT215" s="61"/>
      <c r="BU215" s="61"/>
      <c r="BV215" s="61"/>
      <c r="BW215" s="61"/>
      <c r="BX215" s="61"/>
      <c r="BY215" s="61"/>
      <c r="BZ215" s="61"/>
      <c r="CA215" s="61"/>
    </row>
    <row r="216" spans="1:79" ht="23.5" x14ac:dyDescent="0.25">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61"/>
      <c r="BI216" s="61"/>
      <c r="BJ216" s="61"/>
      <c r="BK216" s="61"/>
      <c r="BL216" s="61"/>
      <c r="BM216" s="61"/>
      <c r="BN216" s="61"/>
      <c r="BO216" s="61"/>
      <c r="BP216" s="61"/>
      <c r="BQ216" s="61"/>
      <c r="BR216" s="61"/>
      <c r="BS216" s="61"/>
      <c r="BT216" s="61"/>
      <c r="BU216" s="61"/>
      <c r="BV216" s="61"/>
      <c r="BW216" s="61"/>
      <c r="BX216" s="61"/>
      <c r="BY216" s="61"/>
      <c r="BZ216" s="61"/>
      <c r="CA216" s="61"/>
    </row>
    <row r="217" spans="1:79" ht="23.5" x14ac:dyDescent="0.25">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61"/>
      <c r="BI217" s="61"/>
      <c r="BJ217" s="61"/>
      <c r="BK217" s="61"/>
      <c r="BL217" s="61"/>
      <c r="BM217" s="61"/>
      <c r="BN217" s="61"/>
      <c r="BO217" s="61"/>
      <c r="BP217" s="61"/>
      <c r="BQ217" s="61"/>
      <c r="BR217" s="61"/>
      <c r="BS217" s="61"/>
      <c r="BT217" s="61"/>
      <c r="BU217" s="61"/>
      <c r="BV217" s="61"/>
      <c r="BW217" s="61"/>
      <c r="BX217" s="61"/>
      <c r="BY217" s="61"/>
      <c r="BZ217" s="61"/>
      <c r="CA217" s="61"/>
    </row>
    <row r="218" spans="1:79" ht="23.5" x14ac:dyDescent="0.25">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61"/>
      <c r="BI218" s="61"/>
      <c r="BJ218" s="61"/>
      <c r="BK218" s="61"/>
      <c r="BL218" s="61"/>
      <c r="BM218" s="61"/>
      <c r="BN218" s="61"/>
      <c r="BO218" s="61"/>
      <c r="BP218" s="61"/>
      <c r="BQ218" s="61"/>
      <c r="BR218" s="61"/>
      <c r="BS218" s="61"/>
      <c r="BT218" s="61"/>
      <c r="BU218" s="61"/>
      <c r="BV218" s="61"/>
      <c r="BW218" s="61"/>
      <c r="BX218" s="61"/>
      <c r="BY218" s="61"/>
      <c r="BZ218" s="61"/>
      <c r="CA218" s="61"/>
    </row>
    <row r="219" spans="1:79" ht="23.5" x14ac:dyDescent="0.25">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1"/>
      <c r="BO219" s="61"/>
      <c r="BP219" s="61"/>
      <c r="BQ219" s="61"/>
      <c r="BR219" s="61"/>
      <c r="BS219" s="61"/>
      <c r="BT219" s="61"/>
      <c r="BU219" s="61"/>
      <c r="BV219" s="61"/>
      <c r="BW219" s="61"/>
      <c r="BX219" s="61"/>
      <c r="BY219" s="61"/>
      <c r="BZ219" s="61"/>
      <c r="CA219" s="61"/>
    </row>
    <row r="220" spans="1:79" ht="23.5" x14ac:dyDescent="0.25">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1"/>
      <c r="BO220" s="61"/>
      <c r="BP220" s="61"/>
      <c r="BQ220" s="61"/>
      <c r="BR220" s="61"/>
      <c r="BS220" s="61"/>
      <c r="BT220" s="61"/>
      <c r="BU220" s="61"/>
      <c r="BV220" s="61"/>
      <c r="BW220" s="61"/>
      <c r="BX220" s="61"/>
      <c r="BY220" s="61"/>
      <c r="BZ220" s="61"/>
      <c r="CA220" s="61"/>
    </row>
    <row r="221" spans="1:79" ht="23.5" x14ac:dyDescent="0.25">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61"/>
      <c r="BI221" s="61"/>
      <c r="BJ221" s="61"/>
      <c r="BK221" s="61"/>
      <c r="BL221" s="61"/>
      <c r="BM221" s="61"/>
      <c r="BN221" s="61"/>
      <c r="BO221" s="61"/>
      <c r="BP221" s="61"/>
      <c r="BQ221" s="61"/>
      <c r="BR221" s="61"/>
      <c r="BS221" s="61"/>
      <c r="BT221" s="61"/>
      <c r="BU221" s="61"/>
      <c r="BV221" s="61"/>
      <c r="BW221" s="61"/>
      <c r="BX221" s="61"/>
      <c r="BY221" s="61"/>
      <c r="BZ221" s="61"/>
      <c r="CA221" s="61"/>
    </row>
    <row r="222" spans="1:79" ht="23.5" x14ac:dyDescent="0.25">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61"/>
      <c r="AU222" s="61"/>
      <c r="AV222" s="61"/>
      <c r="AW222" s="61"/>
      <c r="AX222" s="61"/>
      <c r="AY222" s="61"/>
      <c r="AZ222" s="61"/>
      <c r="BA222" s="61"/>
      <c r="BB222" s="61"/>
      <c r="BC222" s="61"/>
      <c r="BD222" s="61"/>
      <c r="BE222" s="61"/>
      <c r="BF222" s="61"/>
      <c r="BG222" s="61"/>
      <c r="BH222" s="61"/>
      <c r="BI222" s="61"/>
      <c r="BJ222" s="61"/>
      <c r="BK222" s="61"/>
      <c r="BL222" s="61"/>
      <c r="BM222" s="61"/>
      <c r="BN222" s="61"/>
      <c r="BO222" s="61"/>
      <c r="BP222" s="61"/>
      <c r="BQ222" s="61"/>
      <c r="BR222" s="61"/>
      <c r="BS222" s="61"/>
      <c r="BT222" s="61"/>
      <c r="BU222" s="61"/>
      <c r="BV222" s="61"/>
      <c r="BW222" s="61"/>
      <c r="BX222" s="61"/>
      <c r="BY222" s="61"/>
      <c r="BZ222" s="61"/>
      <c r="CA222" s="61"/>
    </row>
    <row r="223" spans="1:79" ht="23.5" x14ac:dyDescent="0.25">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61"/>
      <c r="AU223" s="61"/>
      <c r="AV223" s="61"/>
      <c r="AW223" s="61"/>
      <c r="AX223" s="61"/>
      <c r="AY223" s="61"/>
      <c r="AZ223" s="61"/>
      <c r="BA223" s="61"/>
      <c r="BB223" s="61"/>
      <c r="BC223" s="61"/>
      <c r="BD223" s="61"/>
      <c r="BE223" s="61"/>
      <c r="BF223" s="61"/>
      <c r="BG223" s="61"/>
      <c r="BH223" s="61"/>
      <c r="BI223" s="61"/>
      <c r="BJ223" s="61"/>
      <c r="BK223" s="61"/>
      <c r="BL223" s="61"/>
      <c r="BM223" s="61"/>
      <c r="BN223" s="61"/>
      <c r="BO223" s="61"/>
      <c r="BP223" s="61"/>
      <c r="BQ223" s="61"/>
      <c r="BR223" s="61"/>
      <c r="BS223" s="61"/>
      <c r="BT223" s="61"/>
      <c r="BU223" s="61"/>
      <c r="BV223" s="61"/>
      <c r="BW223" s="61"/>
      <c r="BX223" s="61"/>
      <c r="BY223" s="61"/>
      <c r="BZ223" s="61"/>
      <c r="CA223" s="61"/>
    </row>
    <row r="224" spans="1:79" ht="23.5" x14ac:dyDescent="0.25">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c r="BQ224" s="61"/>
      <c r="BR224" s="61"/>
      <c r="BS224" s="61"/>
      <c r="BT224" s="61"/>
      <c r="BU224" s="61"/>
      <c r="BV224" s="61"/>
      <c r="BW224" s="61"/>
      <c r="BX224" s="61"/>
      <c r="BY224" s="61"/>
      <c r="BZ224" s="61"/>
      <c r="CA224" s="61"/>
    </row>
    <row r="225" spans="1:79" ht="23.5" x14ac:dyDescent="0.25">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c r="BQ225" s="61"/>
      <c r="BR225" s="61"/>
      <c r="BS225" s="61"/>
      <c r="BT225" s="61"/>
      <c r="BU225" s="61"/>
      <c r="BV225" s="61"/>
      <c r="BW225" s="61"/>
      <c r="BX225" s="61"/>
      <c r="BY225" s="61"/>
      <c r="BZ225" s="61"/>
      <c r="CA225" s="61"/>
    </row>
    <row r="226" spans="1:79" ht="23.5" x14ac:dyDescent="0.25">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1"/>
      <c r="AT226" s="61"/>
      <c r="AU226" s="61"/>
      <c r="AV226" s="61"/>
      <c r="AW226" s="61"/>
      <c r="AX226" s="61"/>
      <c r="AY226" s="61"/>
      <c r="AZ226" s="61"/>
      <c r="BA226" s="61"/>
      <c r="BB226" s="61"/>
      <c r="BC226" s="61"/>
      <c r="BD226" s="61"/>
      <c r="BE226" s="61"/>
      <c r="BF226" s="61"/>
      <c r="BG226" s="61"/>
      <c r="BH226" s="61"/>
      <c r="BI226" s="61"/>
      <c r="BJ226" s="61"/>
      <c r="BK226" s="61"/>
      <c r="BL226" s="61"/>
      <c r="BM226" s="61"/>
      <c r="BN226" s="61"/>
      <c r="BO226" s="61"/>
      <c r="BP226" s="61"/>
      <c r="BQ226" s="61"/>
      <c r="BR226" s="61"/>
      <c r="BS226" s="61"/>
      <c r="BT226" s="61"/>
      <c r="BU226" s="61"/>
      <c r="BV226" s="61"/>
      <c r="BW226" s="61"/>
      <c r="BX226" s="61"/>
      <c r="BY226" s="61"/>
      <c r="BZ226" s="61"/>
      <c r="CA226" s="61"/>
    </row>
    <row r="227" spans="1:79" ht="23.5" x14ac:dyDescent="0.25">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row>
    <row r="228" spans="1:79" ht="23.5" x14ac:dyDescent="0.25">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row>
    <row r="229" spans="1:79" ht="23.5" x14ac:dyDescent="0.25">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row>
    <row r="230" spans="1:79" ht="23.5" x14ac:dyDescent="0.25">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row>
    <row r="231" spans="1:79" ht="23.5" x14ac:dyDescent="0.25">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c r="BQ231" s="61"/>
      <c r="BR231" s="61"/>
      <c r="BS231" s="61"/>
      <c r="BT231" s="61"/>
      <c r="BU231" s="61"/>
      <c r="BV231" s="61"/>
      <c r="BW231" s="61"/>
      <c r="BX231" s="61"/>
      <c r="BY231" s="61"/>
      <c r="BZ231" s="61"/>
      <c r="CA231" s="61"/>
    </row>
    <row r="232" spans="1:79" ht="23.5" x14ac:dyDescent="0.25">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1"/>
      <c r="BS232" s="61"/>
      <c r="BT232" s="61"/>
      <c r="BU232" s="61"/>
      <c r="BV232" s="61"/>
      <c r="BW232" s="61"/>
      <c r="BX232" s="61"/>
      <c r="BY232" s="61"/>
      <c r="BZ232" s="61"/>
      <c r="CA232" s="61"/>
    </row>
    <row r="233" spans="1:79" ht="23.5" x14ac:dyDescent="0.25">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c r="BQ233" s="61"/>
      <c r="BR233" s="61"/>
      <c r="BS233" s="61"/>
      <c r="BT233" s="61"/>
      <c r="BU233" s="61"/>
      <c r="BV233" s="61"/>
      <c r="BW233" s="61"/>
      <c r="BX233" s="61"/>
      <c r="BY233" s="61"/>
      <c r="BZ233" s="61"/>
      <c r="CA233" s="61"/>
    </row>
    <row r="234" spans="1:79" ht="23.5" x14ac:dyDescent="0.25">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c r="BQ234" s="61"/>
      <c r="BR234" s="61"/>
      <c r="BS234" s="61"/>
      <c r="BT234" s="61"/>
      <c r="BU234" s="61"/>
      <c r="BV234" s="61"/>
      <c r="BW234" s="61"/>
      <c r="BX234" s="61"/>
      <c r="BY234" s="61"/>
      <c r="BZ234" s="61"/>
      <c r="CA234" s="61"/>
    </row>
    <row r="235" spans="1:79" ht="23.5" x14ac:dyDescent="0.25">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c r="BQ235" s="61"/>
      <c r="BR235" s="61"/>
      <c r="BS235" s="61"/>
      <c r="BT235" s="61"/>
      <c r="BU235" s="61"/>
      <c r="BV235" s="61"/>
      <c r="BW235" s="61"/>
      <c r="BX235" s="61"/>
      <c r="BY235" s="61"/>
      <c r="BZ235" s="61"/>
      <c r="CA235" s="61"/>
    </row>
    <row r="236" spans="1:79" ht="23.5" x14ac:dyDescent="0.25">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c r="BQ236" s="61"/>
      <c r="BR236" s="61"/>
      <c r="BS236" s="61"/>
      <c r="BT236" s="61"/>
      <c r="BU236" s="61"/>
      <c r="BV236" s="61"/>
      <c r="BW236" s="61"/>
      <c r="BX236" s="61"/>
      <c r="BY236" s="61"/>
      <c r="BZ236" s="61"/>
      <c r="CA236" s="61"/>
    </row>
    <row r="237" spans="1:79" ht="23.5" x14ac:dyDescent="0.25">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row>
    <row r="238" spans="1:79" ht="23.5" x14ac:dyDescent="0.25">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c r="BQ238" s="61"/>
      <c r="BR238" s="61"/>
      <c r="BS238" s="61"/>
      <c r="BT238" s="61"/>
      <c r="BU238" s="61"/>
      <c r="BV238" s="61"/>
      <c r="BW238" s="61"/>
      <c r="BX238" s="61"/>
      <c r="BY238" s="61"/>
      <c r="BZ238" s="61"/>
      <c r="CA238" s="61"/>
    </row>
    <row r="239" spans="1:79" ht="23.5" x14ac:dyDescent="0.25">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c r="BQ239" s="61"/>
      <c r="BR239" s="61"/>
      <c r="BS239" s="61"/>
      <c r="BT239" s="61"/>
      <c r="BU239" s="61"/>
      <c r="BV239" s="61"/>
      <c r="BW239" s="61"/>
      <c r="BX239" s="61"/>
      <c r="BY239" s="61"/>
      <c r="BZ239" s="61"/>
      <c r="CA239" s="61"/>
    </row>
    <row r="240" spans="1:79" ht="23.5" x14ac:dyDescent="0.25">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c r="BQ240" s="61"/>
      <c r="BR240" s="61"/>
      <c r="BS240" s="61"/>
      <c r="BT240" s="61"/>
      <c r="BU240" s="61"/>
      <c r="BV240" s="61"/>
      <c r="BW240" s="61"/>
      <c r="BX240" s="61"/>
      <c r="BY240" s="61"/>
      <c r="BZ240" s="61"/>
      <c r="CA240" s="61"/>
    </row>
    <row r="241" spans="1:79" ht="23.5" x14ac:dyDescent="0.25">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row>
    <row r="242" spans="1:79" ht="23.5" x14ac:dyDescent="0.25">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row>
    <row r="243" spans="1:79" ht="23.5" x14ac:dyDescent="0.25">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row>
    <row r="244" spans="1:79" ht="23.5" x14ac:dyDescent="0.25">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row>
    <row r="245" spans="1:79" ht="23.5" x14ac:dyDescent="0.25">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row>
    <row r="246" spans="1:79" ht="23.5" x14ac:dyDescent="0.25">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row>
    <row r="247" spans="1:79" ht="23.5" x14ac:dyDescent="0.25">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61"/>
      <c r="BI247" s="61"/>
      <c r="BJ247" s="61"/>
      <c r="BK247" s="61"/>
      <c r="BL247" s="61"/>
      <c r="BM247" s="61"/>
      <c r="BN247" s="61"/>
      <c r="BO247" s="61"/>
      <c r="BP247" s="61"/>
      <c r="BQ247" s="61"/>
      <c r="BR247" s="61"/>
      <c r="BS247" s="61"/>
      <c r="BT247" s="61"/>
      <c r="BU247" s="61"/>
      <c r="BV247" s="61"/>
      <c r="BW247" s="61"/>
      <c r="BX247" s="61"/>
      <c r="BY247" s="61"/>
      <c r="BZ247" s="61"/>
      <c r="CA247" s="61"/>
    </row>
    <row r="248" spans="1:79" ht="23.5" x14ac:dyDescent="0.25">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c r="AZ248" s="61"/>
      <c r="BA248" s="61"/>
      <c r="BB248" s="61"/>
      <c r="BC248" s="61"/>
      <c r="BD248" s="61"/>
      <c r="BE248" s="61"/>
      <c r="BF248" s="61"/>
      <c r="BG248" s="61"/>
      <c r="BH248" s="61"/>
      <c r="BI248" s="61"/>
      <c r="BJ248" s="61"/>
      <c r="BK248" s="61"/>
      <c r="BL248" s="61"/>
      <c r="BM248" s="61"/>
      <c r="BN248" s="61"/>
      <c r="BO248" s="61"/>
      <c r="BP248" s="61"/>
      <c r="BQ248" s="61"/>
      <c r="BR248" s="61"/>
      <c r="BS248" s="61"/>
      <c r="BT248" s="61"/>
      <c r="BU248" s="61"/>
      <c r="BV248" s="61"/>
      <c r="BW248" s="61"/>
      <c r="BX248" s="61"/>
      <c r="BY248" s="61"/>
      <c r="BZ248" s="61"/>
      <c r="CA248" s="61"/>
    </row>
    <row r="249" spans="1:79" ht="23.5" x14ac:dyDescent="0.25">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c r="BT249" s="61"/>
      <c r="BU249" s="61"/>
      <c r="BV249" s="61"/>
      <c r="BW249" s="61"/>
      <c r="BX249" s="61"/>
      <c r="BY249" s="61"/>
      <c r="BZ249" s="61"/>
      <c r="CA249" s="61"/>
    </row>
    <row r="250" spans="1:79" ht="23.5" x14ac:dyDescent="0.25">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c r="AP250" s="61"/>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c r="BQ250" s="61"/>
      <c r="BR250" s="61"/>
      <c r="BS250" s="61"/>
      <c r="BT250" s="61"/>
      <c r="BU250" s="61"/>
      <c r="BV250" s="61"/>
      <c r="BW250" s="61"/>
      <c r="BX250" s="61"/>
      <c r="BY250" s="61"/>
      <c r="BZ250" s="61"/>
      <c r="CA250" s="61"/>
    </row>
    <row r="251" spans="1:79" ht="23.5" x14ac:dyDescent="0.25">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c r="BC251" s="61"/>
      <c r="BD251" s="61"/>
      <c r="BE251" s="61"/>
      <c r="BF251" s="61"/>
      <c r="BG251" s="61"/>
      <c r="BH251" s="61"/>
      <c r="BI251" s="61"/>
      <c r="BJ251" s="61"/>
      <c r="BK251" s="61"/>
      <c r="BL251" s="61"/>
      <c r="BM251" s="61"/>
      <c r="BN251" s="61"/>
      <c r="BO251" s="61"/>
      <c r="BP251" s="61"/>
      <c r="BQ251" s="61"/>
      <c r="BR251" s="61"/>
      <c r="BS251" s="61"/>
      <c r="BT251" s="61"/>
      <c r="BU251" s="61"/>
      <c r="BV251" s="61"/>
      <c r="BW251" s="61"/>
      <c r="BX251" s="61"/>
      <c r="BY251" s="61"/>
      <c r="BZ251" s="61"/>
      <c r="CA251" s="61"/>
    </row>
    <row r="252" spans="1:79" ht="23.5" x14ac:dyDescent="0.25">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61"/>
      <c r="AU252" s="61"/>
      <c r="AV252" s="61"/>
      <c r="AW252" s="61"/>
      <c r="AX252" s="61"/>
      <c r="AY252" s="61"/>
      <c r="AZ252" s="61"/>
      <c r="BA252" s="61"/>
      <c r="BB252" s="61"/>
      <c r="BC252" s="61"/>
      <c r="BD252" s="61"/>
      <c r="BE252" s="61"/>
      <c r="BF252" s="61"/>
      <c r="BG252" s="61"/>
      <c r="BH252" s="61"/>
      <c r="BI252" s="61"/>
      <c r="BJ252" s="61"/>
      <c r="BK252" s="61"/>
      <c r="BL252" s="61"/>
      <c r="BM252" s="61"/>
      <c r="BN252" s="61"/>
      <c r="BO252" s="61"/>
      <c r="BP252" s="61"/>
      <c r="BQ252" s="61"/>
      <c r="BR252" s="61"/>
      <c r="BS252" s="61"/>
      <c r="BT252" s="61"/>
      <c r="BU252" s="61"/>
      <c r="BV252" s="61"/>
      <c r="BW252" s="61"/>
      <c r="BX252" s="61"/>
      <c r="BY252" s="61"/>
      <c r="BZ252" s="61"/>
      <c r="CA252" s="61"/>
    </row>
    <row r="253" spans="1:79" ht="23.5" x14ac:dyDescent="0.25">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1"/>
      <c r="AT253" s="61"/>
      <c r="AU253" s="61"/>
      <c r="AV253" s="61"/>
      <c r="AW253" s="61"/>
      <c r="AX253" s="61"/>
      <c r="AY253" s="61"/>
      <c r="AZ253" s="61"/>
      <c r="BA253" s="61"/>
      <c r="BB253" s="61"/>
      <c r="BC253" s="61"/>
      <c r="BD253" s="61"/>
      <c r="BE253" s="61"/>
      <c r="BF253" s="61"/>
      <c r="BG253" s="61"/>
      <c r="BH253" s="61"/>
      <c r="BI253" s="61"/>
      <c r="BJ253" s="61"/>
      <c r="BK253" s="61"/>
      <c r="BL253" s="61"/>
      <c r="BM253" s="61"/>
      <c r="BN253" s="61"/>
      <c r="BO253" s="61"/>
      <c r="BP253" s="61"/>
      <c r="BQ253" s="61"/>
      <c r="BR253" s="61"/>
      <c r="BS253" s="61"/>
      <c r="BT253" s="61"/>
      <c r="BU253" s="61"/>
      <c r="BV253" s="61"/>
      <c r="BW253" s="61"/>
      <c r="BX253" s="61"/>
      <c r="BY253" s="61"/>
      <c r="BZ253" s="61"/>
      <c r="CA253" s="61"/>
    </row>
    <row r="254" spans="1:79" ht="23.5" x14ac:dyDescent="0.25">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1"/>
      <c r="AT254" s="61"/>
      <c r="AU254" s="61"/>
      <c r="AV254" s="61"/>
      <c r="AW254" s="61"/>
      <c r="AX254" s="61"/>
      <c r="AY254" s="61"/>
      <c r="AZ254" s="61"/>
      <c r="BA254" s="61"/>
      <c r="BB254" s="61"/>
      <c r="BC254" s="61"/>
      <c r="BD254" s="61"/>
      <c r="BE254" s="61"/>
      <c r="BF254" s="61"/>
      <c r="BG254" s="61"/>
      <c r="BH254" s="61"/>
      <c r="BI254" s="61"/>
      <c r="BJ254" s="61"/>
      <c r="BK254" s="61"/>
      <c r="BL254" s="61"/>
      <c r="BM254" s="61"/>
      <c r="BN254" s="61"/>
      <c r="BO254" s="61"/>
      <c r="BP254" s="61"/>
      <c r="BQ254" s="61"/>
      <c r="BR254" s="61"/>
      <c r="BS254" s="61"/>
      <c r="BT254" s="61"/>
      <c r="BU254" s="61"/>
      <c r="BV254" s="61"/>
      <c r="BW254" s="61"/>
      <c r="BX254" s="61"/>
      <c r="BY254" s="61"/>
      <c r="BZ254" s="61"/>
      <c r="CA254" s="61"/>
    </row>
    <row r="255" spans="1:79" ht="23.5" x14ac:dyDescent="0.25">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c r="BQ255" s="61"/>
      <c r="BR255" s="61"/>
      <c r="BS255" s="61"/>
      <c r="BT255" s="61"/>
      <c r="BU255" s="61"/>
      <c r="BV255" s="61"/>
      <c r="BW255" s="61"/>
      <c r="BX255" s="61"/>
      <c r="BY255" s="61"/>
      <c r="BZ255" s="61"/>
      <c r="CA255" s="61"/>
    </row>
    <row r="256" spans="1:79" ht="23.5" x14ac:dyDescent="0.25">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c r="BQ256" s="61"/>
      <c r="BR256" s="61"/>
      <c r="BS256" s="61"/>
      <c r="BT256" s="61"/>
      <c r="BU256" s="61"/>
      <c r="BV256" s="61"/>
      <c r="BW256" s="61"/>
      <c r="BX256" s="61"/>
      <c r="BY256" s="61"/>
      <c r="BZ256" s="61"/>
      <c r="CA256" s="61"/>
    </row>
    <row r="257" spans="1:79" ht="23.5" x14ac:dyDescent="0.25">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c r="BQ257" s="61"/>
      <c r="BR257" s="61"/>
      <c r="BS257" s="61"/>
      <c r="BT257" s="61"/>
      <c r="BU257" s="61"/>
      <c r="BV257" s="61"/>
      <c r="BW257" s="61"/>
      <c r="BX257" s="61"/>
      <c r="BY257" s="61"/>
      <c r="BZ257" s="61"/>
      <c r="CA257" s="61"/>
    </row>
    <row r="258" spans="1:79" ht="23.5" x14ac:dyDescent="0.25">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c r="BQ258" s="61"/>
      <c r="BR258" s="61"/>
      <c r="BS258" s="61"/>
      <c r="BT258" s="61"/>
      <c r="BU258" s="61"/>
      <c r="BV258" s="61"/>
      <c r="BW258" s="61"/>
      <c r="BX258" s="61"/>
      <c r="BY258" s="61"/>
      <c r="BZ258" s="61"/>
      <c r="CA258" s="61"/>
    </row>
    <row r="259" spans="1:79" ht="23.5" x14ac:dyDescent="0.25">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c r="BQ259" s="61"/>
      <c r="BR259" s="61"/>
      <c r="BS259" s="61"/>
      <c r="BT259" s="61"/>
      <c r="BU259" s="61"/>
      <c r="BV259" s="61"/>
      <c r="BW259" s="61"/>
      <c r="BX259" s="61"/>
      <c r="BY259" s="61"/>
      <c r="BZ259" s="61"/>
      <c r="CA259" s="61"/>
    </row>
    <row r="260" spans="1:79" ht="23.5" x14ac:dyDescent="0.25">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61"/>
      <c r="AU260" s="61"/>
      <c r="AV260" s="61"/>
      <c r="AW260" s="61"/>
      <c r="AX260" s="61"/>
      <c r="AY260" s="61"/>
      <c r="AZ260" s="61"/>
      <c r="BA260" s="61"/>
      <c r="BB260" s="61"/>
      <c r="BC260" s="61"/>
      <c r="BD260" s="61"/>
      <c r="BE260" s="61"/>
      <c r="BF260" s="61"/>
      <c r="BG260" s="61"/>
      <c r="BH260" s="61"/>
      <c r="BI260" s="61"/>
      <c r="BJ260" s="61"/>
      <c r="BK260" s="61"/>
      <c r="BL260" s="61"/>
      <c r="BM260" s="61"/>
      <c r="BN260" s="61"/>
      <c r="BO260" s="61"/>
      <c r="BP260" s="61"/>
      <c r="BQ260" s="61"/>
      <c r="BR260" s="61"/>
      <c r="BS260" s="61"/>
      <c r="BT260" s="61"/>
      <c r="BU260" s="61"/>
      <c r="BV260" s="61"/>
      <c r="BW260" s="61"/>
      <c r="BX260" s="61"/>
      <c r="BY260" s="61"/>
      <c r="BZ260" s="61"/>
      <c r="CA260" s="61"/>
    </row>
    <row r="261" spans="1:79" ht="23.5" x14ac:dyDescent="0.25">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c r="AY261" s="61"/>
      <c r="AZ261" s="61"/>
      <c r="BA261" s="61"/>
      <c r="BB261" s="61"/>
      <c r="BC261" s="61"/>
      <c r="BD261" s="61"/>
      <c r="BE261" s="61"/>
      <c r="BF261" s="61"/>
      <c r="BG261" s="61"/>
      <c r="BH261" s="61"/>
      <c r="BI261" s="61"/>
      <c r="BJ261" s="61"/>
      <c r="BK261" s="61"/>
      <c r="BL261" s="61"/>
      <c r="BM261" s="61"/>
      <c r="BN261" s="61"/>
      <c r="BO261" s="61"/>
      <c r="BP261" s="61"/>
      <c r="BQ261" s="61"/>
      <c r="BR261" s="61"/>
      <c r="BS261" s="61"/>
      <c r="BT261" s="61"/>
      <c r="BU261" s="61"/>
      <c r="BV261" s="61"/>
      <c r="BW261" s="61"/>
      <c r="BX261" s="61"/>
      <c r="BY261" s="61"/>
      <c r="BZ261" s="61"/>
      <c r="CA261" s="61"/>
    </row>
    <row r="262" spans="1:79" ht="23.5" x14ac:dyDescent="0.25">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c r="AY262" s="61"/>
      <c r="AZ262" s="61"/>
      <c r="BA262" s="61"/>
      <c r="BB262" s="61"/>
      <c r="BC262" s="61"/>
      <c r="BD262" s="61"/>
      <c r="BE262" s="61"/>
      <c r="BF262" s="61"/>
      <c r="BG262" s="61"/>
      <c r="BH262" s="61"/>
      <c r="BI262" s="61"/>
      <c r="BJ262" s="61"/>
      <c r="BK262" s="61"/>
      <c r="BL262" s="61"/>
      <c r="BM262" s="61"/>
      <c r="BN262" s="61"/>
      <c r="BO262" s="61"/>
      <c r="BP262" s="61"/>
      <c r="BQ262" s="61"/>
      <c r="BR262" s="61"/>
      <c r="BS262" s="61"/>
      <c r="BT262" s="61"/>
      <c r="BU262" s="61"/>
      <c r="BV262" s="61"/>
      <c r="BW262" s="61"/>
      <c r="BX262" s="61"/>
      <c r="BY262" s="61"/>
      <c r="BZ262" s="61"/>
      <c r="CA262" s="61"/>
    </row>
    <row r="263" spans="1:79" ht="23.5" x14ac:dyDescent="0.25">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61"/>
      <c r="BI263" s="61"/>
      <c r="BJ263" s="61"/>
      <c r="BK263" s="61"/>
      <c r="BL263" s="61"/>
      <c r="BM263" s="61"/>
      <c r="BN263" s="61"/>
      <c r="BO263" s="61"/>
      <c r="BP263" s="61"/>
      <c r="BQ263" s="61"/>
      <c r="BR263" s="61"/>
      <c r="BS263" s="61"/>
      <c r="BT263" s="61"/>
      <c r="BU263" s="61"/>
      <c r="BV263" s="61"/>
      <c r="BW263" s="61"/>
      <c r="BX263" s="61"/>
      <c r="BY263" s="61"/>
      <c r="BZ263" s="61"/>
      <c r="CA263" s="61"/>
    </row>
    <row r="264" spans="1:79" ht="23.5" x14ac:dyDescent="0.25">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61"/>
      <c r="AU264" s="61"/>
      <c r="AV264" s="61"/>
      <c r="AW264" s="61"/>
      <c r="AX264" s="61"/>
      <c r="AY264" s="61"/>
      <c r="AZ264" s="61"/>
      <c r="BA264" s="61"/>
      <c r="BB264" s="61"/>
      <c r="BC264" s="61"/>
      <c r="BD264" s="61"/>
      <c r="BE264" s="61"/>
      <c r="BF264" s="61"/>
      <c r="BG264" s="61"/>
      <c r="BH264" s="61"/>
      <c r="BI264" s="61"/>
      <c r="BJ264" s="61"/>
      <c r="BK264" s="61"/>
      <c r="BL264" s="61"/>
      <c r="BM264" s="61"/>
      <c r="BN264" s="61"/>
      <c r="BO264" s="61"/>
      <c r="BP264" s="61"/>
      <c r="BQ264" s="61"/>
      <c r="BR264" s="61"/>
      <c r="BS264" s="61"/>
      <c r="BT264" s="61"/>
      <c r="BU264" s="61"/>
      <c r="BV264" s="61"/>
      <c r="BW264" s="61"/>
      <c r="BX264" s="61"/>
      <c r="BY264" s="61"/>
      <c r="BZ264" s="61"/>
      <c r="CA264" s="61"/>
    </row>
    <row r="265" spans="1:79" ht="23.5" x14ac:dyDescent="0.25">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1"/>
      <c r="AT265" s="61"/>
      <c r="AU265" s="61"/>
      <c r="AV265" s="61"/>
      <c r="AW265" s="61"/>
      <c r="AX265" s="61"/>
      <c r="AY265" s="61"/>
      <c r="AZ265" s="61"/>
      <c r="BA265" s="61"/>
      <c r="BB265" s="61"/>
      <c r="BC265" s="61"/>
      <c r="BD265" s="61"/>
      <c r="BE265" s="61"/>
      <c r="BF265" s="61"/>
      <c r="BG265" s="61"/>
      <c r="BH265" s="61"/>
      <c r="BI265" s="61"/>
      <c r="BJ265" s="61"/>
      <c r="BK265" s="61"/>
      <c r="BL265" s="61"/>
      <c r="BM265" s="61"/>
      <c r="BN265" s="61"/>
      <c r="BO265" s="61"/>
      <c r="BP265" s="61"/>
      <c r="BQ265" s="61"/>
      <c r="BR265" s="61"/>
      <c r="BS265" s="61"/>
      <c r="BT265" s="61"/>
      <c r="BU265" s="61"/>
      <c r="BV265" s="61"/>
      <c r="BW265" s="61"/>
      <c r="BX265" s="61"/>
      <c r="BY265" s="61"/>
      <c r="BZ265" s="61"/>
      <c r="CA265" s="61"/>
    </row>
    <row r="266" spans="1:79" ht="23.5" x14ac:dyDescent="0.25">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1"/>
      <c r="AT266" s="61"/>
      <c r="AU266" s="61"/>
      <c r="AV266" s="61"/>
      <c r="AW266" s="61"/>
      <c r="AX266" s="61"/>
      <c r="AY266" s="61"/>
      <c r="AZ266" s="61"/>
      <c r="BA266" s="61"/>
      <c r="BB266" s="61"/>
      <c r="BC266" s="61"/>
      <c r="BD266" s="61"/>
      <c r="BE266" s="61"/>
      <c r="BF266" s="61"/>
      <c r="BG266" s="61"/>
      <c r="BH266" s="61"/>
      <c r="BI266" s="61"/>
      <c r="BJ266" s="61"/>
      <c r="BK266" s="61"/>
      <c r="BL266" s="61"/>
      <c r="BM266" s="61"/>
      <c r="BN266" s="61"/>
      <c r="BO266" s="61"/>
      <c r="BP266" s="61"/>
      <c r="BQ266" s="61"/>
      <c r="BR266" s="61"/>
      <c r="BS266" s="61"/>
      <c r="BT266" s="61"/>
      <c r="BU266" s="61"/>
      <c r="BV266" s="61"/>
      <c r="BW266" s="61"/>
      <c r="BX266" s="61"/>
      <c r="BY266" s="61"/>
      <c r="BZ266" s="61"/>
      <c r="CA266" s="61"/>
    </row>
    <row r="267" spans="1:79" ht="23.5" x14ac:dyDescent="0.25">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c r="AP267" s="61"/>
      <c r="AQ267" s="61"/>
      <c r="AR267" s="61"/>
      <c r="AS267" s="61"/>
      <c r="AT267" s="61"/>
      <c r="AU267" s="61"/>
      <c r="AV267" s="61"/>
      <c r="AW267" s="61"/>
      <c r="AX267" s="61"/>
      <c r="AY267" s="61"/>
      <c r="AZ267" s="61"/>
      <c r="BA267" s="61"/>
      <c r="BB267" s="61"/>
      <c r="BC267" s="61"/>
      <c r="BD267" s="61"/>
      <c r="BE267" s="61"/>
      <c r="BF267" s="61"/>
      <c r="BG267" s="61"/>
      <c r="BH267" s="61"/>
      <c r="BI267" s="61"/>
      <c r="BJ267" s="61"/>
      <c r="BK267" s="61"/>
      <c r="BL267" s="61"/>
      <c r="BM267" s="61"/>
      <c r="BN267" s="61"/>
      <c r="BO267" s="61"/>
      <c r="BP267" s="61"/>
      <c r="BQ267" s="61"/>
      <c r="BR267" s="61"/>
      <c r="BS267" s="61"/>
      <c r="BT267" s="61"/>
      <c r="BU267" s="61"/>
      <c r="BV267" s="61"/>
      <c r="BW267" s="61"/>
      <c r="BX267" s="61"/>
      <c r="BY267" s="61"/>
      <c r="BZ267" s="61"/>
      <c r="CA267" s="61"/>
    </row>
    <row r="268" spans="1:79" ht="23.5" x14ac:dyDescent="0.25">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1"/>
      <c r="AT268" s="61"/>
      <c r="AU268" s="61"/>
      <c r="AV268" s="61"/>
      <c r="AW268" s="61"/>
      <c r="AX268" s="61"/>
      <c r="AY268" s="61"/>
      <c r="AZ268" s="61"/>
      <c r="BA268" s="61"/>
      <c r="BB268" s="61"/>
      <c r="BC268" s="61"/>
      <c r="BD268" s="61"/>
      <c r="BE268" s="61"/>
      <c r="BF268" s="61"/>
      <c r="BG268" s="61"/>
      <c r="BH268" s="61"/>
      <c r="BI268" s="61"/>
      <c r="BJ268" s="61"/>
      <c r="BK268" s="61"/>
      <c r="BL268" s="61"/>
      <c r="BM268" s="61"/>
      <c r="BN268" s="61"/>
      <c r="BO268" s="61"/>
      <c r="BP268" s="61"/>
      <c r="BQ268" s="61"/>
      <c r="BR268" s="61"/>
      <c r="BS268" s="61"/>
      <c r="BT268" s="61"/>
      <c r="BU268" s="61"/>
      <c r="BV268" s="61"/>
      <c r="BW268" s="61"/>
      <c r="BX268" s="61"/>
      <c r="BY268" s="61"/>
      <c r="BZ268" s="61"/>
      <c r="CA268" s="61"/>
    </row>
    <row r="269" spans="1:79" ht="23.5" x14ac:dyDescent="0.25">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c r="AP269" s="61"/>
      <c r="AQ269" s="61"/>
      <c r="AR269" s="61"/>
      <c r="AS269" s="61"/>
      <c r="AT269" s="61"/>
      <c r="AU269" s="61"/>
      <c r="AV269" s="61"/>
      <c r="AW269" s="61"/>
      <c r="AX269" s="61"/>
      <c r="AY269" s="61"/>
      <c r="AZ269" s="61"/>
      <c r="BA269" s="61"/>
      <c r="BB269" s="61"/>
      <c r="BC269" s="61"/>
      <c r="BD269" s="61"/>
      <c r="BE269" s="61"/>
      <c r="BF269" s="61"/>
      <c r="BG269" s="61"/>
      <c r="BH269" s="61"/>
      <c r="BI269" s="61"/>
      <c r="BJ269" s="61"/>
      <c r="BK269" s="61"/>
      <c r="BL269" s="61"/>
      <c r="BM269" s="61"/>
      <c r="BN269" s="61"/>
      <c r="BO269" s="61"/>
      <c r="BP269" s="61"/>
      <c r="BQ269" s="61"/>
      <c r="BR269" s="61"/>
      <c r="BS269" s="61"/>
      <c r="BT269" s="61"/>
      <c r="BU269" s="61"/>
      <c r="BV269" s="61"/>
      <c r="BW269" s="61"/>
      <c r="BX269" s="61"/>
      <c r="BY269" s="61"/>
      <c r="BZ269" s="61"/>
      <c r="CA269" s="61"/>
    </row>
    <row r="270" spans="1:79" ht="23.5" x14ac:dyDescent="0.25">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c r="AP270" s="61"/>
      <c r="AQ270" s="61"/>
      <c r="AR270" s="61"/>
      <c r="AS270" s="61"/>
      <c r="AT270" s="61"/>
      <c r="AU270" s="61"/>
      <c r="AV270" s="61"/>
      <c r="AW270" s="61"/>
      <c r="AX270" s="61"/>
      <c r="AY270" s="61"/>
      <c r="AZ270" s="61"/>
      <c r="BA270" s="61"/>
      <c r="BB270" s="61"/>
      <c r="BC270" s="61"/>
      <c r="BD270" s="61"/>
      <c r="BE270" s="61"/>
      <c r="BF270" s="61"/>
      <c r="BG270" s="61"/>
      <c r="BH270" s="61"/>
      <c r="BI270" s="61"/>
      <c r="BJ270" s="61"/>
      <c r="BK270" s="61"/>
      <c r="BL270" s="61"/>
      <c r="BM270" s="61"/>
      <c r="BN270" s="61"/>
      <c r="BO270" s="61"/>
      <c r="BP270" s="61"/>
      <c r="BQ270" s="61"/>
      <c r="BR270" s="61"/>
      <c r="BS270" s="61"/>
      <c r="BT270" s="61"/>
      <c r="BU270" s="61"/>
      <c r="BV270" s="61"/>
      <c r="BW270" s="61"/>
      <c r="BX270" s="61"/>
      <c r="BY270" s="61"/>
      <c r="BZ270" s="61"/>
      <c r="CA270" s="61"/>
    </row>
    <row r="271" spans="1:79" ht="23.5" x14ac:dyDescent="0.25">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61"/>
      <c r="BH271" s="61"/>
      <c r="BI271" s="61"/>
      <c r="BJ271" s="61"/>
      <c r="BK271" s="61"/>
      <c r="BL271" s="61"/>
      <c r="BM271" s="61"/>
      <c r="BN271" s="61"/>
      <c r="BO271" s="61"/>
      <c r="BP271" s="61"/>
      <c r="BQ271" s="61"/>
      <c r="BR271" s="61"/>
      <c r="BS271" s="61"/>
      <c r="BT271" s="61"/>
      <c r="BU271" s="61"/>
      <c r="BV271" s="61"/>
      <c r="BW271" s="61"/>
      <c r="BX271" s="61"/>
      <c r="BY271" s="61"/>
      <c r="BZ271" s="61"/>
      <c r="CA271" s="61"/>
    </row>
    <row r="272" spans="1:79" ht="23.5" x14ac:dyDescent="0.25">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c r="BD272" s="61"/>
      <c r="BE272" s="61"/>
      <c r="BF272" s="61"/>
      <c r="BG272" s="61"/>
      <c r="BH272" s="61"/>
      <c r="BI272" s="61"/>
      <c r="BJ272" s="61"/>
      <c r="BK272" s="61"/>
      <c r="BL272" s="61"/>
      <c r="BM272" s="61"/>
      <c r="BN272" s="61"/>
      <c r="BO272" s="61"/>
      <c r="BP272" s="61"/>
      <c r="BQ272" s="61"/>
      <c r="BR272" s="61"/>
      <c r="BS272" s="61"/>
      <c r="BT272" s="61"/>
      <c r="BU272" s="61"/>
      <c r="BV272" s="61"/>
      <c r="BW272" s="61"/>
      <c r="BX272" s="61"/>
      <c r="BY272" s="61"/>
      <c r="BZ272" s="61"/>
      <c r="CA272" s="61"/>
    </row>
    <row r="273" spans="1:79" ht="23.5" x14ac:dyDescent="0.25">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61"/>
      <c r="BL273" s="61"/>
      <c r="BM273" s="61"/>
      <c r="BN273" s="61"/>
      <c r="BO273" s="61"/>
      <c r="BP273" s="61"/>
      <c r="BQ273" s="61"/>
      <c r="BR273" s="61"/>
      <c r="BS273" s="61"/>
      <c r="BT273" s="61"/>
      <c r="BU273" s="61"/>
      <c r="BV273" s="61"/>
      <c r="BW273" s="61"/>
      <c r="BX273" s="61"/>
      <c r="BY273" s="61"/>
      <c r="BZ273" s="61"/>
      <c r="CA273" s="61"/>
    </row>
    <row r="274" spans="1:79" ht="23.5" x14ac:dyDescent="0.25">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61"/>
      <c r="AU274" s="61"/>
      <c r="AV274" s="61"/>
      <c r="AW274" s="61"/>
      <c r="AX274" s="61"/>
      <c r="AY274" s="61"/>
      <c r="AZ274" s="61"/>
      <c r="BA274" s="61"/>
      <c r="BB274" s="61"/>
      <c r="BC274" s="61"/>
      <c r="BD274" s="61"/>
      <c r="BE274" s="61"/>
      <c r="BF274" s="61"/>
      <c r="BG274" s="61"/>
      <c r="BH274" s="61"/>
      <c r="BI274" s="61"/>
      <c r="BJ274" s="61"/>
      <c r="BK274" s="61"/>
      <c r="BL274" s="61"/>
      <c r="BM274" s="61"/>
      <c r="BN274" s="61"/>
      <c r="BO274" s="61"/>
      <c r="BP274" s="61"/>
      <c r="BQ274" s="61"/>
      <c r="BR274" s="61"/>
      <c r="BS274" s="61"/>
      <c r="BT274" s="61"/>
      <c r="BU274" s="61"/>
      <c r="BV274" s="61"/>
      <c r="BW274" s="61"/>
      <c r="BX274" s="61"/>
      <c r="BY274" s="61"/>
      <c r="BZ274" s="61"/>
      <c r="CA274" s="61"/>
    </row>
    <row r="275" spans="1:79" ht="23.5" x14ac:dyDescent="0.25">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1"/>
      <c r="AT275" s="61"/>
      <c r="AU275" s="61"/>
      <c r="AV275" s="61"/>
      <c r="AW275" s="61"/>
      <c r="AX275" s="61"/>
      <c r="AY275" s="61"/>
      <c r="AZ275" s="61"/>
      <c r="BA275" s="61"/>
      <c r="BB275" s="61"/>
      <c r="BC275" s="61"/>
      <c r="BD275" s="61"/>
      <c r="BE275" s="61"/>
      <c r="BF275" s="61"/>
      <c r="BG275" s="61"/>
      <c r="BH275" s="61"/>
      <c r="BI275" s="61"/>
      <c r="BJ275" s="61"/>
      <c r="BK275" s="61"/>
      <c r="BL275" s="61"/>
      <c r="BM275" s="61"/>
      <c r="BN275" s="61"/>
      <c r="BO275" s="61"/>
      <c r="BP275" s="61"/>
      <c r="BQ275" s="61"/>
      <c r="BR275" s="61"/>
      <c r="BS275" s="61"/>
      <c r="BT275" s="61"/>
      <c r="BU275" s="61"/>
      <c r="BV275" s="61"/>
      <c r="BW275" s="61"/>
      <c r="BX275" s="61"/>
      <c r="BY275" s="61"/>
      <c r="BZ275" s="61"/>
      <c r="CA275" s="61"/>
    </row>
    <row r="276" spans="1:79" ht="23.5" x14ac:dyDescent="0.25">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c r="AP276" s="61"/>
      <c r="AQ276" s="61"/>
      <c r="AR276" s="61"/>
      <c r="AS276" s="61"/>
      <c r="AT276" s="61"/>
      <c r="AU276" s="61"/>
      <c r="AV276" s="61"/>
      <c r="AW276" s="61"/>
      <c r="AX276" s="61"/>
      <c r="AY276" s="61"/>
      <c r="AZ276" s="61"/>
      <c r="BA276" s="61"/>
      <c r="BB276" s="61"/>
      <c r="BC276" s="61"/>
      <c r="BD276" s="61"/>
      <c r="BE276" s="61"/>
      <c r="BF276" s="61"/>
      <c r="BG276" s="61"/>
      <c r="BH276" s="61"/>
      <c r="BI276" s="61"/>
      <c r="BJ276" s="61"/>
      <c r="BK276" s="61"/>
      <c r="BL276" s="61"/>
      <c r="BM276" s="61"/>
      <c r="BN276" s="61"/>
      <c r="BO276" s="61"/>
      <c r="BP276" s="61"/>
      <c r="BQ276" s="61"/>
      <c r="BR276" s="61"/>
      <c r="BS276" s="61"/>
      <c r="BT276" s="61"/>
      <c r="BU276" s="61"/>
      <c r="BV276" s="61"/>
      <c r="BW276" s="61"/>
      <c r="BX276" s="61"/>
      <c r="BY276" s="61"/>
      <c r="BZ276" s="61"/>
      <c r="CA276" s="61"/>
    </row>
    <row r="277" spans="1:79" ht="23.5" x14ac:dyDescent="0.25">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1"/>
      <c r="AR277" s="61"/>
      <c r="AS277" s="61"/>
      <c r="AT277" s="61"/>
      <c r="AU277" s="61"/>
      <c r="AV277" s="61"/>
      <c r="AW277" s="61"/>
      <c r="AX277" s="61"/>
      <c r="AY277" s="61"/>
      <c r="AZ277" s="61"/>
      <c r="BA277" s="61"/>
      <c r="BB277" s="61"/>
      <c r="BC277" s="61"/>
      <c r="BD277" s="61"/>
      <c r="BE277" s="61"/>
      <c r="BF277" s="61"/>
      <c r="BG277" s="61"/>
      <c r="BH277" s="61"/>
      <c r="BI277" s="61"/>
      <c r="BJ277" s="61"/>
      <c r="BK277" s="61"/>
      <c r="BL277" s="61"/>
      <c r="BM277" s="61"/>
      <c r="BN277" s="61"/>
      <c r="BO277" s="61"/>
      <c r="BP277" s="61"/>
      <c r="BQ277" s="61"/>
      <c r="BR277" s="61"/>
      <c r="BS277" s="61"/>
      <c r="BT277" s="61"/>
      <c r="BU277" s="61"/>
      <c r="BV277" s="61"/>
      <c r="BW277" s="61"/>
      <c r="BX277" s="61"/>
      <c r="BY277" s="61"/>
      <c r="BZ277" s="61"/>
      <c r="CA277" s="61"/>
    </row>
    <row r="278" spans="1:79" ht="23.5" x14ac:dyDescent="0.25">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1"/>
      <c r="AT278" s="61"/>
      <c r="AU278" s="61"/>
      <c r="AV278" s="61"/>
      <c r="AW278" s="61"/>
      <c r="AX278" s="61"/>
      <c r="AY278" s="61"/>
      <c r="AZ278" s="61"/>
      <c r="BA278" s="61"/>
      <c r="BB278" s="61"/>
      <c r="BC278" s="61"/>
      <c r="BD278" s="61"/>
      <c r="BE278" s="61"/>
      <c r="BF278" s="61"/>
      <c r="BG278" s="61"/>
      <c r="BH278" s="61"/>
      <c r="BI278" s="61"/>
      <c r="BJ278" s="61"/>
      <c r="BK278" s="61"/>
      <c r="BL278" s="61"/>
      <c r="BM278" s="61"/>
      <c r="BN278" s="61"/>
      <c r="BO278" s="61"/>
      <c r="BP278" s="61"/>
      <c r="BQ278" s="61"/>
      <c r="BR278" s="61"/>
      <c r="BS278" s="61"/>
      <c r="BT278" s="61"/>
      <c r="BU278" s="61"/>
      <c r="BV278" s="61"/>
      <c r="BW278" s="61"/>
      <c r="BX278" s="61"/>
      <c r="BY278" s="61"/>
      <c r="BZ278" s="61"/>
      <c r="CA278" s="61"/>
    </row>
    <row r="279" spans="1:79" ht="23.5" x14ac:dyDescent="0.25">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c r="AP279" s="61"/>
      <c r="AQ279" s="61"/>
      <c r="AR279" s="61"/>
      <c r="AS279" s="61"/>
      <c r="AT279" s="61"/>
      <c r="AU279" s="61"/>
      <c r="AV279" s="61"/>
      <c r="AW279" s="61"/>
      <c r="AX279" s="61"/>
      <c r="AY279" s="61"/>
      <c r="AZ279" s="61"/>
      <c r="BA279" s="61"/>
      <c r="BB279" s="61"/>
      <c r="BC279" s="61"/>
      <c r="BD279" s="61"/>
      <c r="BE279" s="61"/>
      <c r="BF279" s="61"/>
      <c r="BG279" s="61"/>
      <c r="BH279" s="61"/>
      <c r="BI279" s="61"/>
      <c r="BJ279" s="61"/>
      <c r="BK279" s="61"/>
      <c r="BL279" s="61"/>
      <c r="BM279" s="61"/>
      <c r="BN279" s="61"/>
      <c r="BO279" s="61"/>
      <c r="BP279" s="61"/>
      <c r="BQ279" s="61"/>
      <c r="BR279" s="61"/>
      <c r="BS279" s="61"/>
      <c r="BT279" s="61"/>
      <c r="BU279" s="61"/>
      <c r="BV279" s="61"/>
      <c r="BW279" s="61"/>
      <c r="BX279" s="61"/>
      <c r="BY279" s="61"/>
      <c r="BZ279" s="61"/>
      <c r="CA279" s="61"/>
    </row>
    <row r="280" spans="1:79" ht="23.5" x14ac:dyDescent="0.25">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c r="AP280" s="61"/>
      <c r="AQ280" s="61"/>
      <c r="AR280" s="61"/>
      <c r="AS280" s="61"/>
      <c r="AT280" s="61"/>
      <c r="AU280" s="61"/>
      <c r="AV280" s="61"/>
      <c r="AW280" s="61"/>
      <c r="AX280" s="61"/>
      <c r="AY280" s="61"/>
      <c r="AZ280" s="61"/>
      <c r="BA280" s="61"/>
      <c r="BB280" s="61"/>
      <c r="BC280" s="61"/>
      <c r="BD280" s="61"/>
      <c r="BE280" s="61"/>
      <c r="BF280" s="61"/>
      <c r="BG280" s="61"/>
      <c r="BH280" s="61"/>
      <c r="BI280" s="61"/>
      <c r="BJ280" s="61"/>
      <c r="BK280" s="61"/>
      <c r="BL280" s="61"/>
      <c r="BM280" s="61"/>
      <c r="BN280" s="61"/>
      <c r="BO280" s="61"/>
      <c r="BP280" s="61"/>
      <c r="BQ280" s="61"/>
      <c r="BR280" s="61"/>
      <c r="BS280" s="61"/>
      <c r="BT280" s="61"/>
      <c r="BU280" s="61"/>
      <c r="BV280" s="61"/>
      <c r="BW280" s="61"/>
      <c r="BX280" s="61"/>
      <c r="BY280" s="61"/>
      <c r="BZ280" s="61"/>
      <c r="CA280" s="61"/>
    </row>
    <row r="281" spans="1:79" ht="23.5" x14ac:dyDescent="0.25">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c r="AP281" s="61"/>
      <c r="AQ281" s="61"/>
      <c r="AR281" s="61"/>
      <c r="AS281" s="61"/>
      <c r="AT281" s="61"/>
      <c r="AU281" s="61"/>
      <c r="AV281" s="61"/>
      <c r="AW281" s="61"/>
      <c r="AX281" s="61"/>
      <c r="AY281" s="61"/>
      <c r="AZ281" s="61"/>
      <c r="BA281" s="61"/>
      <c r="BB281" s="61"/>
      <c r="BC281" s="61"/>
      <c r="BD281" s="61"/>
      <c r="BE281" s="61"/>
      <c r="BF281" s="61"/>
      <c r="BG281" s="61"/>
      <c r="BH281" s="61"/>
      <c r="BI281" s="61"/>
      <c r="BJ281" s="61"/>
      <c r="BK281" s="61"/>
      <c r="BL281" s="61"/>
      <c r="BM281" s="61"/>
      <c r="BN281" s="61"/>
      <c r="BO281" s="61"/>
      <c r="BP281" s="61"/>
      <c r="BQ281" s="61"/>
      <c r="BR281" s="61"/>
      <c r="BS281" s="61"/>
      <c r="BT281" s="61"/>
      <c r="BU281" s="61"/>
      <c r="BV281" s="61"/>
      <c r="BW281" s="61"/>
      <c r="BX281" s="61"/>
      <c r="BY281" s="61"/>
      <c r="BZ281" s="61"/>
      <c r="CA281" s="61"/>
    </row>
    <row r="282" spans="1:79" ht="23.5" x14ac:dyDescent="0.25">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c r="AP282" s="61"/>
      <c r="AQ282" s="61"/>
      <c r="AR282" s="61"/>
      <c r="AS282" s="61"/>
      <c r="AT282" s="61"/>
      <c r="AU282" s="61"/>
      <c r="AV282" s="61"/>
      <c r="AW282" s="61"/>
      <c r="AX282" s="61"/>
      <c r="AY282" s="61"/>
      <c r="AZ282" s="61"/>
      <c r="BA282" s="61"/>
      <c r="BB282" s="61"/>
      <c r="BC282" s="61"/>
      <c r="BD282" s="61"/>
      <c r="BE282" s="61"/>
      <c r="BF282" s="61"/>
      <c r="BG282" s="61"/>
      <c r="BH282" s="61"/>
      <c r="BI282" s="61"/>
      <c r="BJ282" s="61"/>
      <c r="BK282" s="61"/>
      <c r="BL282" s="61"/>
      <c r="BM282" s="61"/>
      <c r="BN282" s="61"/>
      <c r="BO282" s="61"/>
      <c r="BP282" s="61"/>
      <c r="BQ282" s="61"/>
      <c r="BR282" s="61"/>
      <c r="BS282" s="61"/>
      <c r="BT282" s="61"/>
      <c r="BU282" s="61"/>
      <c r="BV282" s="61"/>
      <c r="BW282" s="61"/>
      <c r="BX282" s="61"/>
      <c r="BY282" s="61"/>
      <c r="BZ282" s="61"/>
      <c r="CA282" s="61"/>
    </row>
    <row r="283" spans="1:79" ht="23.5" x14ac:dyDescent="0.25">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c r="AP283" s="61"/>
      <c r="AQ283" s="61"/>
      <c r="AR283" s="61"/>
      <c r="AS283" s="61"/>
      <c r="AT283" s="61"/>
      <c r="AU283" s="61"/>
      <c r="AV283" s="61"/>
      <c r="AW283" s="61"/>
      <c r="AX283" s="61"/>
      <c r="AY283" s="61"/>
      <c r="AZ283" s="61"/>
      <c r="BA283" s="61"/>
      <c r="BB283" s="61"/>
      <c r="BC283" s="61"/>
      <c r="BD283" s="61"/>
      <c r="BE283" s="61"/>
      <c r="BF283" s="61"/>
      <c r="BG283" s="61"/>
      <c r="BH283" s="61"/>
      <c r="BI283" s="61"/>
      <c r="BJ283" s="61"/>
      <c r="BK283" s="61"/>
      <c r="BL283" s="61"/>
      <c r="BM283" s="61"/>
      <c r="BN283" s="61"/>
      <c r="BO283" s="61"/>
      <c r="BP283" s="61"/>
      <c r="BQ283" s="61"/>
      <c r="BR283" s="61"/>
      <c r="BS283" s="61"/>
      <c r="BT283" s="61"/>
      <c r="BU283" s="61"/>
      <c r="BV283" s="61"/>
      <c r="BW283" s="61"/>
      <c r="BX283" s="61"/>
      <c r="BY283" s="61"/>
      <c r="BZ283" s="61"/>
      <c r="CA283" s="61"/>
    </row>
    <row r="284" spans="1:79" ht="23.5" x14ac:dyDescent="0.25">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c r="AP284" s="61"/>
      <c r="AQ284" s="61"/>
      <c r="AR284" s="61"/>
      <c r="AS284" s="61"/>
      <c r="AT284" s="61"/>
      <c r="AU284" s="61"/>
      <c r="AV284" s="61"/>
      <c r="AW284" s="61"/>
      <c r="AX284" s="61"/>
      <c r="AY284" s="61"/>
      <c r="AZ284" s="61"/>
      <c r="BA284" s="61"/>
      <c r="BB284" s="61"/>
      <c r="BC284" s="61"/>
      <c r="BD284" s="61"/>
      <c r="BE284" s="61"/>
      <c r="BF284" s="61"/>
      <c r="BG284" s="61"/>
      <c r="BH284" s="61"/>
      <c r="BI284" s="61"/>
      <c r="BJ284" s="61"/>
      <c r="BK284" s="61"/>
      <c r="BL284" s="61"/>
      <c r="BM284" s="61"/>
      <c r="BN284" s="61"/>
      <c r="BO284" s="61"/>
      <c r="BP284" s="61"/>
      <c r="BQ284" s="61"/>
      <c r="BR284" s="61"/>
      <c r="BS284" s="61"/>
      <c r="BT284" s="61"/>
      <c r="BU284" s="61"/>
      <c r="BV284" s="61"/>
      <c r="BW284" s="61"/>
      <c r="BX284" s="61"/>
      <c r="BY284" s="61"/>
      <c r="BZ284" s="61"/>
      <c r="CA284" s="61"/>
    </row>
    <row r="285" spans="1:79" ht="23.5" x14ac:dyDescent="0.25">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c r="AP285" s="61"/>
      <c r="AQ285" s="61"/>
      <c r="AR285" s="61"/>
      <c r="AS285" s="61"/>
      <c r="AT285" s="61"/>
      <c r="AU285" s="61"/>
      <c r="AV285" s="61"/>
      <c r="AW285" s="61"/>
      <c r="AX285" s="61"/>
      <c r="AY285" s="61"/>
      <c r="AZ285" s="61"/>
      <c r="BA285" s="61"/>
      <c r="BB285" s="61"/>
      <c r="BC285" s="61"/>
      <c r="BD285" s="61"/>
      <c r="BE285" s="61"/>
      <c r="BF285" s="61"/>
      <c r="BG285" s="61"/>
      <c r="BH285" s="61"/>
      <c r="BI285" s="61"/>
      <c r="BJ285" s="61"/>
      <c r="BK285" s="61"/>
      <c r="BL285" s="61"/>
      <c r="BM285" s="61"/>
      <c r="BN285" s="61"/>
      <c r="BO285" s="61"/>
      <c r="BP285" s="61"/>
      <c r="BQ285" s="61"/>
      <c r="BR285" s="61"/>
      <c r="BS285" s="61"/>
      <c r="BT285" s="61"/>
      <c r="BU285" s="61"/>
      <c r="BV285" s="61"/>
      <c r="BW285" s="61"/>
      <c r="BX285" s="61"/>
      <c r="BY285" s="61"/>
      <c r="BZ285" s="61"/>
      <c r="CA285" s="61"/>
    </row>
    <row r="286" spans="1:79" ht="23.5" x14ac:dyDescent="0.25">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61"/>
      <c r="AU286" s="61"/>
      <c r="AV286" s="61"/>
      <c r="AW286" s="61"/>
      <c r="AX286" s="61"/>
      <c r="AY286" s="61"/>
      <c r="AZ286" s="61"/>
      <c r="BA286" s="61"/>
      <c r="BB286" s="61"/>
      <c r="BC286" s="61"/>
      <c r="BD286" s="61"/>
      <c r="BE286" s="61"/>
      <c r="BF286" s="61"/>
      <c r="BG286" s="61"/>
      <c r="BH286" s="61"/>
      <c r="BI286" s="61"/>
      <c r="BJ286" s="61"/>
      <c r="BK286" s="61"/>
      <c r="BL286" s="61"/>
      <c r="BM286" s="61"/>
      <c r="BN286" s="61"/>
      <c r="BO286" s="61"/>
      <c r="BP286" s="61"/>
      <c r="BQ286" s="61"/>
      <c r="BR286" s="61"/>
      <c r="BS286" s="61"/>
      <c r="BT286" s="61"/>
      <c r="BU286" s="61"/>
      <c r="BV286" s="61"/>
      <c r="BW286" s="61"/>
      <c r="BX286" s="61"/>
      <c r="BY286" s="61"/>
      <c r="BZ286" s="61"/>
      <c r="CA286" s="61"/>
    </row>
    <row r="287" spans="1:79" ht="23.5" x14ac:dyDescent="0.25">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c r="AT287" s="61"/>
      <c r="AU287" s="61"/>
      <c r="AV287" s="61"/>
      <c r="AW287" s="61"/>
      <c r="AX287" s="61"/>
      <c r="AY287" s="61"/>
      <c r="AZ287" s="61"/>
      <c r="BA287" s="61"/>
      <c r="BB287" s="61"/>
      <c r="BC287" s="61"/>
      <c r="BD287" s="61"/>
      <c r="BE287" s="61"/>
      <c r="BF287" s="61"/>
      <c r="BG287" s="61"/>
      <c r="BH287" s="61"/>
      <c r="BI287" s="61"/>
      <c r="BJ287" s="61"/>
      <c r="BK287" s="61"/>
      <c r="BL287" s="61"/>
      <c r="BM287" s="61"/>
      <c r="BN287" s="61"/>
      <c r="BO287" s="61"/>
      <c r="BP287" s="61"/>
      <c r="BQ287" s="61"/>
      <c r="BR287" s="61"/>
      <c r="BS287" s="61"/>
      <c r="BT287" s="61"/>
      <c r="BU287" s="61"/>
      <c r="BV287" s="61"/>
      <c r="BW287" s="61"/>
      <c r="BX287" s="61"/>
      <c r="BY287" s="61"/>
      <c r="BZ287" s="61"/>
      <c r="CA287" s="61"/>
    </row>
    <row r="288" spans="1:79" ht="23.5" x14ac:dyDescent="0.25">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1"/>
      <c r="AT288" s="61"/>
      <c r="AU288" s="61"/>
      <c r="AV288" s="61"/>
      <c r="AW288" s="61"/>
      <c r="AX288" s="61"/>
      <c r="AY288" s="61"/>
      <c r="AZ288" s="61"/>
      <c r="BA288" s="61"/>
      <c r="BB288" s="61"/>
      <c r="BC288" s="61"/>
      <c r="BD288" s="61"/>
      <c r="BE288" s="61"/>
      <c r="BF288" s="61"/>
      <c r="BG288" s="61"/>
      <c r="BH288" s="61"/>
      <c r="BI288" s="61"/>
      <c r="BJ288" s="61"/>
      <c r="BK288" s="61"/>
      <c r="BL288" s="61"/>
      <c r="BM288" s="61"/>
      <c r="BN288" s="61"/>
      <c r="BO288" s="61"/>
      <c r="BP288" s="61"/>
      <c r="BQ288" s="61"/>
      <c r="BR288" s="61"/>
      <c r="BS288" s="61"/>
      <c r="BT288" s="61"/>
      <c r="BU288" s="61"/>
      <c r="BV288" s="61"/>
      <c r="BW288" s="61"/>
      <c r="BX288" s="61"/>
      <c r="BY288" s="61"/>
      <c r="BZ288" s="61"/>
      <c r="CA288" s="61"/>
    </row>
    <row r="289" spans="1:79" ht="23.5" x14ac:dyDescent="0.25">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c r="AP289" s="61"/>
      <c r="AQ289" s="61"/>
      <c r="AR289" s="61"/>
      <c r="AS289" s="61"/>
      <c r="AT289" s="61"/>
      <c r="AU289" s="61"/>
      <c r="AV289" s="61"/>
      <c r="AW289" s="61"/>
      <c r="AX289" s="61"/>
      <c r="AY289" s="61"/>
      <c r="AZ289" s="61"/>
      <c r="BA289" s="61"/>
      <c r="BB289" s="61"/>
      <c r="BC289" s="61"/>
      <c r="BD289" s="61"/>
      <c r="BE289" s="61"/>
      <c r="BF289" s="61"/>
      <c r="BG289" s="61"/>
      <c r="BH289" s="61"/>
      <c r="BI289" s="61"/>
      <c r="BJ289" s="61"/>
      <c r="BK289" s="61"/>
      <c r="BL289" s="61"/>
      <c r="BM289" s="61"/>
      <c r="BN289" s="61"/>
      <c r="BO289" s="61"/>
      <c r="BP289" s="61"/>
      <c r="BQ289" s="61"/>
      <c r="BR289" s="61"/>
      <c r="BS289" s="61"/>
      <c r="BT289" s="61"/>
      <c r="BU289" s="61"/>
      <c r="BV289" s="61"/>
      <c r="BW289" s="61"/>
      <c r="BX289" s="61"/>
      <c r="BY289" s="61"/>
      <c r="BZ289" s="61"/>
      <c r="CA289" s="61"/>
    </row>
    <row r="290" spans="1:79" ht="23.5" x14ac:dyDescent="0.25">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c r="AP290" s="61"/>
      <c r="AQ290" s="61"/>
      <c r="AR290" s="61"/>
      <c r="AS290" s="61"/>
      <c r="AT290" s="61"/>
      <c r="AU290" s="61"/>
      <c r="AV290" s="61"/>
      <c r="AW290" s="61"/>
      <c r="AX290" s="61"/>
      <c r="AY290" s="61"/>
      <c r="AZ290" s="61"/>
      <c r="BA290" s="61"/>
      <c r="BB290" s="61"/>
      <c r="BC290" s="61"/>
      <c r="BD290" s="61"/>
      <c r="BE290" s="61"/>
      <c r="BF290" s="61"/>
      <c r="BG290" s="61"/>
      <c r="BH290" s="61"/>
      <c r="BI290" s="61"/>
      <c r="BJ290" s="61"/>
      <c r="BK290" s="61"/>
      <c r="BL290" s="61"/>
      <c r="BM290" s="61"/>
      <c r="BN290" s="61"/>
      <c r="BO290" s="61"/>
      <c r="BP290" s="61"/>
      <c r="BQ290" s="61"/>
      <c r="BR290" s="61"/>
      <c r="BS290" s="61"/>
      <c r="BT290" s="61"/>
      <c r="BU290" s="61"/>
      <c r="BV290" s="61"/>
      <c r="BW290" s="61"/>
      <c r="BX290" s="61"/>
      <c r="BY290" s="61"/>
      <c r="BZ290" s="61"/>
      <c r="CA290" s="61"/>
    </row>
    <row r="291" spans="1:79" ht="23.5" x14ac:dyDescent="0.25">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c r="AP291" s="61"/>
      <c r="AQ291" s="61"/>
      <c r="AR291" s="61"/>
      <c r="AS291" s="61"/>
      <c r="AT291" s="61"/>
      <c r="AU291" s="61"/>
      <c r="AV291" s="61"/>
      <c r="AW291" s="61"/>
      <c r="AX291" s="61"/>
      <c r="AY291" s="61"/>
      <c r="AZ291" s="61"/>
      <c r="BA291" s="61"/>
      <c r="BB291" s="61"/>
      <c r="BC291" s="61"/>
      <c r="BD291" s="61"/>
      <c r="BE291" s="61"/>
      <c r="BF291" s="61"/>
      <c r="BG291" s="61"/>
      <c r="BH291" s="61"/>
      <c r="BI291" s="61"/>
      <c r="BJ291" s="61"/>
      <c r="BK291" s="61"/>
      <c r="BL291" s="61"/>
      <c r="BM291" s="61"/>
      <c r="BN291" s="61"/>
      <c r="BO291" s="61"/>
      <c r="BP291" s="61"/>
      <c r="BQ291" s="61"/>
      <c r="BR291" s="61"/>
      <c r="BS291" s="61"/>
      <c r="BT291" s="61"/>
      <c r="BU291" s="61"/>
      <c r="BV291" s="61"/>
      <c r="BW291" s="61"/>
      <c r="BX291" s="61"/>
      <c r="BY291" s="61"/>
      <c r="BZ291" s="61"/>
      <c r="CA291" s="61"/>
    </row>
    <row r="292" spans="1:79" ht="23.5" x14ac:dyDescent="0.25">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1"/>
      <c r="AT292" s="61"/>
      <c r="AU292" s="61"/>
      <c r="AV292" s="61"/>
      <c r="AW292" s="61"/>
      <c r="AX292" s="61"/>
      <c r="AY292" s="61"/>
      <c r="AZ292" s="61"/>
      <c r="BA292" s="61"/>
      <c r="BB292" s="61"/>
      <c r="BC292" s="61"/>
      <c r="BD292" s="61"/>
      <c r="BE292" s="61"/>
      <c r="BF292" s="61"/>
      <c r="BG292" s="61"/>
      <c r="BH292" s="61"/>
      <c r="BI292" s="61"/>
      <c r="BJ292" s="61"/>
      <c r="BK292" s="61"/>
      <c r="BL292" s="61"/>
      <c r="BM292" s="61"/>
      <c r="BN292" s="61"/>
      <c r="BO292" s="61"/>
      <c r="BP292" s="61"/>
      <c r="BQ292" s="61"/>
      <c r="BR292" s="61"/>
      <c r="BS292" s="61"/>
      <c r="BT292" s="61"/>
      <c r="BU292" s="61"/>
      <c r="BV292" s="61"/>
      <c r="BW292" s="61"/>
      <c r="BX292" s="61"/>
      <c r="BY292" s="61"/>
      <c r="BZ292" s="61"/>
      <c r="CA292" s="61"/>
    </row>
    <row r="293" spans="1:79" ht="23.5" x14ac:dyDescent="0.25">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c r="AT293" s="61"/>
      <c r="AU293" s="61"/>
      <c r="AV293" s="61"/>
      <c r="AW293" s="61"/>
      <c r="AX293" s="61"/>
      <c r="AY293" s="61"/>
      <c r="AZ293" s="61"/>
      <c r="BA293" s="61"/>
      <c r="BB293" s="61"/>
      <c r="BC293" s="61"/>
      <c r="BD293" s="61"/>
      <c r="BE293" s="61"/>
      <c r="BF293" s="61"/>
      <c r="BG293" s="61"/>
      <c r="BH293" s="61"/>
      <c r="BI293" s="61"/>
      <c r="BJ293" s="61"/>
      <c r="BK293" s="61"/>
      <c r="BL293" s="61"/>
      <c r="BM293" s="61"/>
      <c r="BN293" s="61"/>
      <c r="BO293" s="61"/>
      <c r="BP293" s="61"/>
      <c r="BQ293" s="61"/>
      <c r="BR293" s="61"/>
      <c r="BS293" s="61"/>
      <c r="BT293" s="61"/>
      <c r="BU293" s="61"/>
      <c r="BV293" s="61"/>
      <c r="BW293" s="61"/>
      <c r="BX293" s="61"/>
      <c r="BY293" s="61"/>
      <c r="BZ293" s="61"/>
      <c r="CA293" s="61"/>
    </row>
    <row r="294" spans="1:79" ht="23.5" x14ac:dyDescent="0.25">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1"/>
      <c r="AT294" s="61"/>
      <c r="AU294" s="61"/>
      <c r="AV294" s="61"/>
      <c r="AW294" s="61"/>
      <c r="AX294" s="61"/>
      <c r="AY294" s="61"/>
      <c r="AZ294" s="61"/>
      <c r="BA294" s="61"/>
      <c r="BB294" s="61"/>
      <c r="BC294" s="61"/>
      <c r="BD294" s="61"/>
      <c r="BE294" s="61"/>
      <c r="BF294" s="61"/>
      <c r="BG294" s="61"/>
      <c r="BH294" s="61"/>
      <c r="BI294" s="61"/>
      <c r="BJ294" s="61"/>
      <c r="BK294" s="61"/>
      <c r="BL294" s="61"/>
      <c r="BM294" s="61"/>
      <c r="BN294" s="61"/>
      <c r="BO294" s="61"/>
      <c r="BP294" s="61"/>
      <c r="BQ294" s="61"/>
      <c r="BR294" s="61"/>
      <c r="BS294" s="61"/>
      <c r="BT294" s="61"/>
      <c r="BU294" s="61"/>
      <c r="BV294" s="61"/>
      <c r="BW294" s="61"/>
      <c r="BX294" s="61"/>
      <c r="BY294" s="61"/>
      <c r="BZ294" s="61"/>
      <c r="CA294" s="61"/>
    </row>
    <row r="295" spans="1:79" ht="23.5" x14ac:dyDescent="0.25">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c r="AP295" s="61"/>
      <c r="AQ295" s="61"/>
      <c r="AR295" s="61"/>
      <c r="AS295" s="61"/>
      <c r="AT295" s="61"/>
      <c r="AU295" s="61"/>
      <c r="AV295" s="61"/>
      <c r="AW295" s="61"/>
      <c r="AX295" s="61"/>
      <c r="AY295" s="61"/>
      <c r="AZ295" s="61"/>
      <c r="BA295" s="61"/>
      <c r="BB295" s="61"/>
      <c r="BC295" s="61"/>
      <c r="BD295" s="61"/>
      <c r="BE295" s="61"/>
      <c r="BF295" s="61"/>
      <c r="BG295" s="61"/>
      <c r="BH295" s="61"/>
      <c r="BI295" s="61"/>
      <c r="BJ295" s="61"/>
      <c r="BK295" s="61"/>
      <c r="BL295" s="61"/>
      <c r="BM295" s="61"/>
      <c r="BN295" s="61"/>
      <c r="BO295" s="61"/>
      <c r="BP295" s="61"/>
      <c r="BQ295" s="61"/>
      <c r="BR295" s="61"/>
      <c r="BS295" s="61"/>
      <c r="BT295" s="61"/>
      <c r="BU295" s="61"/>
      <c r="BV295" s="61"/>
      <c r="BW295" s="61"/>
      <c r="BX295" s="61"/>
      <c r="BY295" s="61"/>
      <c r="BZ295" s="61"/>
      <c r="CA295" s="61"/>
    </row>
    <row r="296" spans="1:79" ht="23.5" x14ac:dyDescent="0.25">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c r="AP296" s="61"/>
      <c r="AQ296" s="61"/>
      <c r="AR296" s="61"/>
      <c r="AS296" s="61"/>
      <c r="AT296" s="61"/>
      <c r="AU296" s="61"/>
      <c r="AV296" s="61"/>
      <c r="AW296" s="61"/>
      <c r="AX296" s="61"/>
      <c r="AY296" s="61"/>
      <c r="AZ296" s="61"/>
      <c r="BA296" s="61"/>
      <c r="BB296" s="61"/>
      <c r="BC296" s="61"/>
      <c r="BD296" s="61"/>
      <c r="BE296" s="61"/>
      <c r="BF296" s="61"/>
      <c r="BG296" s="61"/>
      <c r="BH296" s="61"/>
      <c r="BI296" s="61"/>
      <c r="BJ296" s="61"/>
      <c r="BK296" s="61"/>
      <c r="BL296" s="61"/>
      <c r="BM296" s="61"/>
      <c r="BN296" s="61"/>
      <c r="BO296" s="61"/>
      <c r="BP296" s="61"/>
      <c r="BQ296" s="61"/>
      <c r="BR296" s="61"/>
      <c r="BS296" s="61"/>
      <c r="BT296" s="61"/>
      <c r="BU296" s="61"/>
      <c r="BV296" s="61"/>
      <c r="BW296" s="61"/>
      <c r="BX296" s="61"/>
      <c r="BY296" s="61"/>
      <c r="BZ296" s="61"/>
      <c r="CA296" s="61"/>
    </row>
    <row r="297" spans="1:79" ht="23.5" x14ac:dyDescent="0.25">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c r="AP297" s="61"/>
      <c r="AQ297" s="61"/>
      <c r="AR297" s="61"/>
      <c r="AS297" s="61"/>
      <c r="AT297" s="61"/>
      <c r="AU297" s="61"/>
      <c r="AV297" s="61"/>
      <c r="AW297" s="61"/>
      <c r="AX297" s="61"/>
      <c r="AY297" s="61"/>
      <c r="AZ297" s="61"/>
      <c r="BA297" s="61"/>
      <c r="BB297" s="61"/>
      <c r="BC297" s="61"/>
      <c r="BD297" s="61"/>
      <c r="BE297" s="61"/>
      <c r="BF297" s="61"/>
      <c r="BG297" s="61"/>
      <c r="BH297" s="61"/>
      <c r="BI297" s="61"/>
      <c r="BJ297" s="61"/>
      <c r="BK297" s="61"/>
      <c r="BL297" s="61"/>
      <c r="BM297" s="61"/>
      <c r="BN297" s="61"/>
      <c r="BO297" s="61"/>
      <c r="BP297" s="61"/>
      <c r="BQ297" s="61"/>
      <c r="BR297" s="61"/>
      <c r="BS297" s="61"/>
      <c r="BT297" s="61"/>
      <c r="BU297" s="61"/>
      <c r="BV297" s="61"/>
      <c r="BW297" s="61"/>
      <c r="BX297" s="61"/>
      <c r="BY297" s="61"/>
      <c r="BZ297" s="61"/>
      <c r="CA297" s="61"/>
    </row>
    <row r="298" spans="1:79" ht="23.5" x14ac:dyDescent="0.25">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c r="AP298" s="61"/>
      <c r="AQ298" s="61"/>
      <c r="AR298" s="61"/>
      <c r="AS298" s="61"/>
      <c r="AT298" s="61"/>
      <c r="AU298" s="61"/>
      <c r="AV298" s="61"/>
      <c r="AW298" s="61"/>
      <c r="AX298" s="61"/>
      <c r="AY298" s="61"/>
      <c r="AZ298" s="61"/>
      <c r="BA298" s="61"/>
      <c r="BB298" s="61"/>
      <c r="BC298" s="61"/>
      <c r="BD298" s="61"/>
      <c r="BE298" s="61"/>
      <c r="BF298" s="61"/>
      <c r="BG298" s="61"/>
      <c r="BH298" s="61"/>
      <c r="BI298" s="61"/>
      <c r="BJ298" s="61"/>
      <c r="BK298" s="61"/>
      <c r="BL298" s="61"/>
      <c r="BM298" s="61"/>
      <c r="BN298" s="61"/>
      <c r="BO298" s="61"/>
      <c r="BP298" s="61"/>
      <c r="BQ298" s="61"/>
      <c r="BR298" s="61"/>
      <c r="BS298" s="61"/>
      <c r="BT298" s="61"/>
      <c r="BU298" s="61"/>
      <c r="BV298" s="61"/>
      <c r="BW298" s="61"/>
      <c r="BX298" s="61"/>
      <c r="BY298" s="61"/>
      <c r="BZ298" s="61"/>
      <c r="CA298" s="61"/>
    </row>
    <row r="299" spans="1:79" ht="23.5" x14ac:dyDescent="0.25">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c r="AP299" s="61"/>
      <c r="AQ299" s="61"/>
      <c r="AR299" s="61"/>
      <c r="AS299" s="61"/>
      <c r="AT299" s="61"/>
      <c r="AU299" s="61"/>
      <c r="AV299" s="61"/>
      <c r="AW299" s="61"/>
      <c r="AX299" s="61"/>
      <c r="AY299" s="61"/>
      <c r="AZ299" s="61"/>
      <c r="BA299" s="61"/>
      <c r="BB299" s="61"/>
      <c r="BC299" s="61"/>
      <c r="BD299" s="61"/>
      <c r="BE299" s="61"/>
      <c r="BF299" s="61"/>
      <c r="BG299" s="61"/>
      <c r="BH299" s="61"/>
      <c r="BI299" s="61"/>
      <c r="BJ299" s="61"/>
      <c r="BK299" s="61"/>
      <c r="BL299" s="61"/>
      <c r="BM299" s="61"/>
      <c r="BN299" s="61"/>
      <c r="BO299" s="61"/>
      <c r="BP299" s="61"/>
      <c r="BQ299" s="61"/>
      <c r="BR299" s="61"/>
      <c r="BS299" s="61"/>
      <c r="BT299" s="61"/>
      <c r="BU299" s="61"/>
      <c r="BV299" s="61"/>
      <c r="BW299" s="61"/>
      <c r="BX299" s="61"/>
      <c r="BY299" s="61"/>
      <c r="BZ299" s="61"/>
      <c r="CA299" s="61"/>
    </row>
    <row r="300" spans="1:79" ht="23.5" x14ac:dyDescent="0.25">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c r="AP300" s="61"/>
      <c r="AQ300" s="61"/>
      <c r="AR300" s="61"/>
      <c r="AS300" s="61"/>
      <c r="AT300" s="61"/>
      <c r="AU300" s="61"/>
      <c r="AV300" s="61"/>
      <c r="AW300" s="61"/>
      <c r="AX300" s="61"/>
      <c r="AY300" s="61"/>
      <c r="AZ300" s="61"/>
      <c r="BA300" s="61"/>
      <c r="BB300" s="61"/>
      <c r="BC300" s="61"/>
      <c r="BD300" s="61"/>
      <c r="BE300" s="61"/>
      <c r="BF300" s="61"/>
      <c r="BG300" s="61"/>
      <c r="BH300" s="61"/>
      <c r="BI300" s="61"/>
      <c r="BJ300" s="61"/>
      <c r="BK300" s="61"/>
      <c r="BL300" s="61"/>
      <c r="BM300" s="61"/>
      <c r="BN300" s="61"/>
      <c r="BO300" s="61"/>
      <c r="BP300" s="61"/>
      <c r="BQ300" s="61"/>
      <c r="BR300" s="61"/>
      <c r="BS300" s="61"/>
      <c r="BT300" s="61"/>
      <c r="BU300" s="61"/>
      <c r="BV300" s="61"/>
      <c r="BW300" s="61"/>
      <c r="BX300" s="61"/>
      <c r="BY300" s="61"/>
      <c r="BZ300" s="61"/>
      <c r="CA300" s="61"/>
    </row>
    <row r="301" spans="1:79" ht="23.5" x14ac:dyDescent="0.25">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c r="AP301" s="61"/>
      <c r="AQ301" s="61"/>
      <c r="AR301" s="61"/>
      <c r="AS301" s="61"/>
      <c r="AT301" s="61"/>
      <c r="AU301" s="61"/>
      <c r="AV301" s="61"/>
      <c r="AW301" s="61"/>
      <c r="AX301" s="61"/>
      <c r="AY301" s="61"/>
      <c r="AZ301" s="61"/>
      <c r="BA301" s="61"/>
      <c r="BB301" s="61"/>
      <c r="BC301" s="61"/>
      <c r="BD301" s="61"/>
      <c r="BE301" s="61"/>
      <c r="BF301" s="61"/>
      <c r="BG301" s="61"/>
      <c r="BH301" s="61"/>
      <c r="BI301" s="61"/>
      <c r="BJ301" s="61"/>
      <c r="BK301" s="61"/>
      <c r="BL301" s="61"/>
      <c r="BM301" s="61"/>
      <c r="BN301" s="61"/>
      <c r="BO301" s="61"/>
      <c r="BP301" s="61"/>
      <c r="BQ301" s="61"/>
      <c r="BR301" s="61"/>
      <c r="BS301" s="61"/>
      <c r="BT301" s="61"/>
      <c r="BU301" s="61"/>
      <c r="BV301" s="61"/>
      <c r="BW301" s="61"/>
      <c r="BX301" s="61"/>
      <c r="BY301" s="61"/>
      <c r="BZ301" s="61"/>
      <c r="CA301" s="61"/>
    </row>
    <row r="302" spans="1:79" ht="23.5" x14ac:dyDescent="0.25">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c r="AP302" s="61"/>
      <c r="AQ302" s="61"/>
      <c r="AR302" s="61"/>
      <c r="AS302" s="61"/>
      <c r="AT302" s="61"/>
      <c r="AU302" s="61"/>
      <c r="AV302" s="61"/>
      <c r="AW302" s="61"/>
      <c r="AX302" s="61"/>
      <c r="AY302" s="61"/>
      <c r="AZ302" s="61"/>
      <c r="BA302" s="61"/>
      <c r="BB302" s="61"/>
      <c r="BC302" s="61"/>
      <c r="BD302" s="61"/>
      <c r="BE302" s="61"/>
      <c r="BF302" s="61"/>
      <c r="BG302" s="61"/>
      <c r="BH302" s="61"/>
      <c r="BI302" s="61"/>
      <c r="BJ302" s="61"/>
      <c r="BK302" s="61"/>
      <c r="BL302" s="61"/>
      <c r="BM302" s="61"/>
      <c r="BN302" s="61"/>
      <c r="BO302" s="61"/>
      <c r="BP302" s="61"/>
      <c r="BQ302" s="61"/>
      <c r="BR302" s="61"/>
      <c r="BS302" s="61"/>
      <c r="BT302" s="61"/>
      <c r="BU302" s="61"/>
      <c r="BV302" s="61"/>
      <c r="BW302" s="61"/>
      <c r="BX302" s="61"/>
      <c r="BY302" s="61"/>
      <c r="BZ302" s="61"/>
      <c r="CA302" s="61"/>
    </row>
    <row r="303" spans="1:79" ht="23.5" x14ac:dyDescent="0.25">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c r="AP303" s="61"/>
      <c r="AQ303" s="61"/>
      <c r="AR303" s="61"/>
      <c r="AS303" s="61"/>
      <c r="AT303" s="61"/>
      <c r="AU303" s="61"/>
      <c r="AV303" s="61"/>
      <c r="AW303" s="61"/>
      <c r="AX303" s="61"/>
      <c r="AY303" s="61"/>
      <c r="AZ303" s="61"/>
      <c r="BA303" s="61"/>
      <c r="BB303" s="61"/>
      <c r="BC303" s="61"/>
      <c r="BD303" s="61"/>
      <c r="BE303" s="61"/>
      <c r="BF303" s="61"/>
      <c r="BG303" s="61"/>
      <c r="BH303" s="61"/>
      <c r="BI303" s="61"/>
      <c r="BJ303" s="61"/>
      <c r="BK303" s="61"/>
      <c r="BL303" s="61"/>
      <c r="BM303" s="61"/>
      <c r="BN303" s="61"/>
      <c r="BO303" s="61"/>
      <c r="BP303" s="61"/>
      <c r="BQ303" s="61"/>
      <c r="BR303" s="61"/>
      <c r="BS303" s="61"/>
      <c r="BT303" s="61"/>
      <c r="BU303" s="61"/>
      <c r="BV303" s="61"/>
      <c r="BW303" s="61"/>
      <c r="BX303" s="61"/>
      <c r="BY303" s="61"/>
      <c r="BZ303" s="61"/>
      <c r="CA303" s="61"/>
    </row>
    <row r="304" spans="1:79" ht="23.5" x14ac:dyDescent="0.25">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c r="AP304" s="61"/>
      <c r="AQ304" s="61"/>
      <c r="AR304" s="61"/>
      <c r="AS304" s="61"/>
      <c r="AT304" s="61"/>
      <c r="AU304" s="61"/>
      <c r="AV304" s="61"/>
      <c r="AW304" s="61"/>
      <c r="AX304" s="61"/>
      <c r="AY304" s="61"/>
      <c r="AZ304" s="61"/>
      <c r="BA304" s="61"/>
      <c r="BB304" s="61"/>
      <c r="BC304" s="61"/>
      <c r="BD304" s="61"/>
      <c r="BE304" s="61"/>
      <c r="BF304" s="61"/>
      <c r="BG304" s="61"/>
      <c r="BH304" s="61"/>
      <c r="BI304" s="61"/>
      <c r="BJ304" s="61"/>
      <c r="BK304" s="61"/>
      <c r="BL304" s="61"/>
      <c r="BM304" s="61"/>
      <c r="BN304" s="61"/>
      <c r="BO304" s="61"/>
      <c r="BP304" s="61"/>
      <c r="BQ304" s="61"/>
      <c r="BR304" s="61"/>
      <c r="BS304" s="61"/>
      <c r="BT304" s="61"/>
      <c r="BU304" s="61"/>
      <c r="BV304" s="61"/>
      <c r="BW304" s="61"/>
      <c r="BX304" s="61"/>
      <c r="BY304" s="61"/>
      <c r="BZ304" s="61"/>
      <c r="CA304" s="61"/>
    </row>
    <row r="305" spans="1:79" ht="23.5" x14ac:dyDescent="0.25">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c r="AP305" s="61"/>
      <c r="AQ305" s="61"/>
      <c r="AR305" s="61"/>
      <c r="AS305" s="61"/>
      <c r="AT305" s="61"/>
      <c r="AU305" s="61"/>
      <c r="AV305" s="61"/>
      <c r="AW305" s="61"/>
      <c r="AX305" s="61"/>
      <c r="AY305" s="61"/>
      <c r="AZ305" s="61"/>
      <c r="BA305" s="61"/>
      <c r="BB305" s="61"/>
      <c r="BC305" s="61"/>
      <c r="BD305" s="61"/>
      <c r="BE305" s="61"/>
      <c r="BF305" s="61"/>
      <c r="BG305" s="61"/>
      <c r="BH305" s="61"/>
      <c r="BI305" s="61"/>
      <c r="BJ305" s="61"/>
      <c r="BK305" s="61"/>
      <c r="BL305" s="61"/>
      <c r="BM305" s="61"/>
      <c r="BN305" s="61"/>
      <c r="BO305" s="61"/>
      <c r="BP305" s="61"/>
      <c r="BQ305" s="61"/>
      <c r="BR305" s="61"/>
      <c r="BS305" s="61"/>
      <c r="BT305" s="61"/>
      <c r="BU305" s="61"/>
      <c r="BV305" s="61"/>
      <c r="BW305" s="61"/>
      <c r="BX305" s="61"/>
      <c r="BY305" s="61"/>
      <c r="BZ305" s="61"/>
      <c r="CA305" s="61"/>
    </row>
    <row r="306" spans="1:79" ht="23.5" x14ac:dyDescent="0.25">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c r="AP306" s="61"/>
      <c r="AQ306" s="61"/>
      <c r="AR306" s="61"/>
      <c r="AS306" s="61"/>
      <c r="AT306" s="61"/>
      <c r="AU306" s="61"/>
      <c r="AV306" s="61"/>
      <c r="AW306" s="61"/>
      <c r="AX306" s="61"/>
      <c r="AY306" s="61"/>
      <c r="AZ306" s="61"/>
      <c r="BA306" s="61"/>
      <c r="BB306" s="61"/>
      <c r="BC306" s="61"/>
      <c r="BD306" s="61"/>
      <c r="BE306" s="61"/>
      <c r="BF306" s="61"/>
      <c r="BG306" s="61"/>
      <c r="BH306" s="61"/>
      <c r="BI306" s="61"/>
      <c r="BJ306" s="61"/>
      <c r="BK306" s="61"/>
      <c r="BL306" s="61"/>
      <c r="BM306" s="61"/>
      <c r="BN306" s="61"/>
      <c r="BO306" s="61"/>
      <c r="BP306" s="61"/>
      <c r="BQ306" s="61"/>
      <c r="BR306" s="61"/>
      <c r="BS306" s="61"/>
      <c r="BT306" s="61"/>
      <c r="BU306" s="61"/>
      <c r="BV306" s="61"/>
      <c r="BW306" s="61"/>
      <c r="BX306" s="61"/>
      <c r="BY306" s="61"/>
      <c r="BZ306" s="61"/>
      <c r="CA306" s="61"/>
    </row>
    <row r="307" spans="1:79" ht="23.5" x14ac:dyDescent="0.25">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c r="AP307" s="61"/>
      <c r="AQ307" s="61"/>
      <c r="AR307" s="61"/>
      <c r="AS307" s="61"/>
      <c r="AT307" s="61"/>
      <c r="AU307" s="61"/>
      <c r="AV307" s="61"/>
      <c r="AW307" s="61"/>
      <c r="AX307" s="61"/>
      <c r="AY307" s="61"/>
      <c r="AZ307" s="61"/>
      <c r="BA307" s="61"/>
      <c r="BB307" s="61"/>
      <c r="BC307" s="61"/>
      <c r="BD307" s="61"/>
      <c r="BE307" s="61"/>
      <c r="BF307" s="61"/>
      <c r="BG307" s="61"/>
      <c r="BH307" s="61"/>
      <c r="BI307" s="61"/>
      <c r="BJ307" s="61"/>
      <c r="BK307" s="61"/>
      <c r="BL307" s="61"/>
      <c r="BM307" s="61"/>
      <c r="BN307" s="61"/>
      <c r="BO307" s="61"/>
      <c r="BP307" s="61"/>
      <c r="BQ307" s="61"/>
      <c r="BR307" s="61"/>
      <c r="BS307" s="61"/>
      <c r="BT307" s="61"/>
      <c r="BU307" s="61"/>
      <c r="BV307" s="61"/>
      <c r="BW307" s="61"/>
      <c r="BX307" s="61"/>
      <c r="BY307" s="61"/>
      <c r="BZ307" s="61"/>
      <c r="CA307" s="61"/>
    </row>
    <row r="308" spans="1:79" ht="23.5" x14ac:dyDescent="0.25">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c r="AP308" s="61"/>
      <c r="AQ308" s="61"/>
      <c r="AR308" s="61"/>
      <c r="AS308" s="61"/>
      <c r="AT308" s="61"/>
      <c r="AU308" s="61"/>
      <c r="AV308" s="61"/>
      <c r="AW308" s="61"/>
      <c r="AX308" s="61"/>
      <c r="AY308" s="61"/>
      <c r="AZ308" s="61"/>
      <c r="BA308" s="61"/>
      <c r="BB308" s="61"/>
      <c r="BC308" s="61"/>
      <c r="BD308" s="61"/>
      <c r="BE308" s="61"/>
      <c r="BF308" s="61"/>
      <c r="BG308" s="61"/>
      <c r="BH308" s="61"/>
      <c r="BI308" s="61"/>
      <c r="BJ308" s="61"/>
      <c r="BK308" s="61"/>
      <c r="BL308" s="61"/>
      <c r="BM308" s="61"/>
      <c r="BN308" s="61"/>
      <c r="BO308" s="61"/>
      <c r="BP308" s="61"/>
      <c r="BQ308" s="61"/>
      <c r="BR308" s="61"/>
      <c r="BS308" s="61"/>
      <c r="BT308" s="61"/>
      <c r="BU308" s="61"/>
      <c r="BV308" s="61"/>
      <c r="BW308" s="61"/>
      <c r="BX308" s="61"/>
      <c r="BY308" s="61"/>
      <c r="BZ308" s="61"/>
      <c r="CA308" s="61"/>
    </row>
    <row r="309" spans="1:79" ht="23.5" x14ac:dyDescent="0.25">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c r="AP309" s="61"/>
      <c r="AQ309" s="61"/>
      <c r="AR309" s="61"/>
      <c r="AS309" s="61"/>
      <c r="AT309" s="61"/>
      <c r="AU309" s="61"/>
      <c r="AV309" s="61"/>
      <c r="AW309" s="61"/>
      <c r="AX309" s="61"/>
      <c r="AY309" s="61"/>
      <c r="AZ309" s="61"/>
      <c r="BA309" s="61"/>
      <c r="BB309" s="61"/>
      <c r="BC309" s="61"/>
      <c r="BD309" s="61"/>
      <c r="BE309" s="61"/>
      <c r="BF309" s="61"/>
      <c r="BG309" s="61"/>
      <c r="BH309" s="61"/>
      <c r="BI309" s="61"/>
      <c r="BJ309" s="61"/>
      <c r="BK309" s="61"/>
      <c r="BL309" s="61"/>
      <c r="BM309" s="61"/>
      <c r="BN309" s="61"/>
      <c r="BO309" s="61"/>
      <c r="BP309" s="61"/>
      <c r="BQ309" s="61"/>
      <c r="BR309" s="61"/>
      <c r="BS309" s="61"/>
      <c r="BT309" s="61"/>
      <c r="BU309" s="61"/>
      <c r="BV309" s="61"/>
      <c r="BW309" s="61"/>
      <c r="BX309" s="61"/>
      <c r="BY309" s="61"/>
      <c r="BZ309" s="61"/>
      <c r="CA309" s="61"/>
    </row>
    <row r="310" spans="1:79" ht="23.5" x14ac:dyDescent="0.25">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c r="AP310" s="61"/>
      <c r="AQ310" s="61"/>
      <c r="AR310" s="61"/>
      <c r="AS310" s="61"/>
      <c r="AT310" s="61"/>
      <c r="AU310" s="61"/>
      <c r="AV310" s="61"/>
      <c r="AW310" s="61"/>
      <c r="AX310" s="61"/>
      <c r="AY310" s="61"/>
      <c r="AZ310" s="61"/>
      <c r="BA310" s="61"/>
      <c r="BB310" s="61"/>
      <c r="BC310" s="61"/>
      <c r="BD310" s="61"/>
      <c r="BE310" s="61"/>
      <c r="BF310" s="61"/>
      <c r="BG310" s="61"/>
      <c r="BH310" s="61"/>
      <c r="BI310" s="61"/>
      <c r="BJ310" s="61"/>
      <c r="BK310" s="61"/>
      <c r="BL310" s="61"/>
      <c r="BM310" s="61"/>
      <c r="BN310" s="61"/>
      <c r="BO310" s="61"/>
      <c r="BP310" s="61"/>
      <c r="BQ310" s="61"/>
      <c r="BR310" s="61"/>
      <c r="BS310" s="61"/>
      <c r="BT310" s="61"/>
      <c r="BU310" s="61"/>
      <c r="BV310" s="61"/>
      <c r="BW310" s="61"/>
      <c r="BX310" s="61"/>
      <c r="BY310" s="61"/>
      <c r="BZ310" s="61"/>
      <c r="CA310" s="61"/>
    </row>
    <row r="311" spans="1:79" ht="23.5" x14ac:dyDescent="0.25">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c r="AP311" s="61"/>
      <c r="AQ311" s="61"/>
      <c r="AR311" s="61"/>
      <c r="AS311" s="61"/>
      <c r="AT311" s="61"/>
      <c r="AU311" s="61"/>
      <c r="AV311" s="61"/>
      <c r="AW311" s="61"/>
      <c r="AX311" s="61"/>
      <c r="AY311" s="61"/>
      <c r="AZ311" s="61"/>
      <c r="BA311" s="61"/>
      <c r="BB311" s="61"/>
      <c r="BC311" s="61"/>
      <c r="BD311" s="61"/>
      <c r="BE311" s="61"/>
      <c r="BF311" s="61"/>
      <c r="BG311" s="61"/>
      <c r="BH311" s="61"/>
      <c r="BI311" s="61"/>
      <c r="BJ311" s="61"/>
      <c r="BK311" s="61"/>
      <c r="BL311" s="61"/>
      <c r="BM311" s="61"/>
      <c r="BN311" s="61"/>
      <c r="BO311" s="61"/>
      <c r="BP311" s="61"/>
      <c r="BQ311" s="61"/>
      <c r="BR311" s="61"/>
      <c r="BS311" s="61"/>
      <c r="BT311" s="61"/>
      <c r="BU311" s="61"/>
      <c r="BV311" s="61"/>
      <c r="BW311" s="61"/>
      <c r="BX311" s="61"/>
      <c r="BY311" s="61"/>
      <c r="BZ311" s="61"/>
      <c r="CA311" s="61"/>
    </row>
    <row r="312" spans="1:79" ht="23.5" x14ac:dyDescent="0.25">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c r="AP312" s="61"/>
      <c r="AQ312" s="61"/>
      <c r="AR312" s="61"/>
      <c r="AS312" s="61"/>
      <c r="AT312" s="61"/>
      <c r="AU312" s="61"/>
      <c r="AV312" s="61"/>
      <c r="AW312" s="61"/>
      <c r="AX312" s="61"/>
      <c r="AY312" s="61"/>
      <c r="AZ312" s="61"/>
      <c r="BA312" s="61"/>
      <c r="BB312" s="61"/>
      <c r="BC312" s="61"/>
      <c r="BD312" s="61"/>
      <c r="BE312" s="61"/>
      <c r="BF312" s="61"/>
      <c r="BG312" s="61"/>
      <c r="BH312" s="61"/>
      <c r="BI312" s="61"/>
      <c r="BJ312" s="61"/>
      <c r="BK312" s="61"/>
      <c r="BL312" s="61"/>
      <c r="BM312" s="61"/>
      <c r="BN312" s="61"/>
      <c r="BO312" s="61"/>
      <c r="BP312" s="61"/>
      <c r="BQ312" s="61"/>
      <c r="BR312" s="61"/>
      <c r="BS312" s="61"/>
      <c r="BT312" s="61"/>
      <c r="BU312" s="61"/>
      <c r="BV312" s="61"/>
      <c r="BW312" s="61"/>
      <c r="BX312" s="61"/>
      <c r="BY312" s="61"/>
      <c r="BZ312" s="61"/>
      <c r="CA312" s="61"/>
    </row>
    <row r="313" spans="1:79" ht="23.5" x14ac:dyDescent="0.25">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c r="AP313" s="61"/>
      <c r="AQ313" s="61"/>
      <c r="AR313" s="61"/>
      <c r="AS313" s="61"/>
      <c r="AT313" s="61"/>
      <c r="AU313" s="61"/>
      <c r="AV313" s="61"/>
      <c r="AW313" s="61"/>
      <c r="AX313" s="61"/>
      <c r="AY313" s="61"/>
      <c r="AZ313" s="61"/>
      <c r="BA313" s="61"/>
      <c r="BB313" s="61"/>
      <c r="BC313" s="61"/>
      <c r="BD313" s="61"/>
      <c r="BE313" s="61"/>
      <c r="BF313" s="61"/>
      <c r="BG313" s="61"/>
      <c r="BH313" s="61"/>
      <c r="BI313" s="61"/>
      <c r="BJ313" s="61"/>
      <c r="BK313" s="61"/>
      <c r="BL313" s="61"/>
      <c r="BM313" s="61"/>
      <c r="BN313" s="61"/>
      <c r="BO313" s="61"/>
      <c r="BP313" s="61"/>
      <c r="BQ313" s="61"/>
      <c r="BR313" s="61"/>
      <c r="BS313" s="61"/>
      <c r="BT313" s="61"/>
      <c r="BU313" s="61"/>
      <c r="BV313" s="61"/>
      <c r="BW313" s="61"/>
      <c r="BX313" s="61"/>
      <c r="BY313" s="61"/>
      <c r="BZ313" s="61"/>
      <c r="CA313" s="61"/>
    </row>
    <row r="314" spans="1:79" ht="23.5" x14ac:dyDescent="0.25">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c r="AP314" s="61"/>
      <c r="AQ314" s="61"/>
      <c r="AR314" s="61"/>
      <c r="AS314" s="61"/>
      <c r="AT314" s="61"/>
      <c r="AU314" s="61"/>
      <c r="AV314" s="61"/>
      <c r="AW314" s="61"/>
      <c r="AX314" s="61"/>
      <c r="AY314" s="61"/>
      <c r="AZ314" s="61"/>
      <c r="BA314" s="61"/>
      <c r="BB314" s="61"/>
      <c r="BC314" s="61"/>
      <c r="BD314" s="61"/>
      <c r="BE314" s="61"/>
      <c r="BF314" s="61"/>
      <c r="BG314" s="61"/>
      <c r="BH314" s="61"/>
      <c r="BI314" s="61"/>
      <c r="BJ314" s="61"/>
      <c r="BK314" s="61"/>
      <c r="BL314" s="61"/>
      <c r="BM314" s="61"/>
      <c r="BN314" s="61"/>
      <c r="BO314" s="61"/>
      <c r="BP314" s="61"/>
      <c r="BQ314" s="61"/>
      <c r="BR314" s="61"/>
      <c r="BS314" s="61"/>
      <c r="BT314" s="61"/>
      <c r="BU314" s="61"/>
      <c r="BV314" s="61"/>
      <c r="BW314" s="61"/>
      <c r="BX314" s="61"/>
      <c r="BY314" s="61"/>
      <c r="BZ314" s="61"/>
      <c r="CA314" s="61"/>
    </row>
    <row r="315" spans="1:79" ht="23.5" x14ac:dyDescent="0.25">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c r="AP315" s="61"/>
      <c r="AQ315" s="61"/>
      <c r="AR315" s="61"/>
      <c r="AS315" s="61"/>
      <c r="AT315" s="61"/>
      <c r="AU315" s="61"/>
      <c r="AV315" s="61"/>
      <c r="AW315" s="61"/>
      <c r="AX315" s="61"/>
      <c r="AY315" s="61"/>
      <c r="AZ315" s="61"/>
      <c r="BA315" s="61"/>
      <c r="BB315" s="61"/>
      <c r="BC315" s="61"/>
      <c r="BD315" s="61"/>
      <c r="BE315" s="61"/>
      <c r="BF315" s="61"/>
      <c r="BG315" s="61"/>
      <c r="BH315" s="61"/>
      <c r="BI315" s="61"/>
      <c r="BJ315" s="61"/>
      <c r="BK315" s="61"/>
      <c r="BL315" s="61"/>
      <c r="BM315" s="61"/>
      <c r="BN315" s="61"/>
      <c r="BO315" s="61"/>
      <c r="BP315" s="61"/>
      <c r="BQ315" s="61"/>
      <c r="BR315" s="61"/>
      <c r="BS315" s="61"/>
      <c r="BT315" s="61"/>
      <c r="BU315" s="61"/>
      <c r="BV315" s="61"/>
      <c r="BW315" s="61"/>
      <c r="BX315" s="61"/>
      <c r="BY315" s="61"/>
      <c r="BZ315" s="61"/>
      <c r="CA315" s="61"/>
    </row>
    <row r="316" spans="1:79" ht="23.5" x14ac:dyDescent="0.25">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c r="AP316" s="61"/>
      <c r="AQ316" s="61"/>
      <c r="AR316" s="61"/>
      <c r="AS316" s="61"/>
      <c r="AT316" s="61"/>
      <c r="AU316" s="61"/>
      <c r="AV316" s="61"/>
      <c r="AW316" s="61"/>
      <c r="AX316" s="61"/>
      <c r="AY316" s="61"/>
      <c r="AZ316" s="61"/>
      <c r="BA316" s="61"/>
      <c r="BB316" s="61"/>
      <c r="BC316" s="61"/>
      <c r="BD316" s="61"/>
      <c r="BE316" s="61"/>
      <c r="BF316" s="61"/>
      <c r="BG316" s="61"/>
      <c r="BH316" s="61"/>
      <c r="BI316" s="61"/>
      <c r="BJ316" s="61"/>
      <c r="BK316" s="61"/>
      <c r="BL316" s="61"/>
      <c r="BM316" s="61"/>
      <c r="BN316" s="61"/>
      <c r="BO316" s="61"/>
      <c r="BP316" s="61"/>
      <c r="BQ316" s="61"/>
      <c r="BR316" s="61"/>
      <c r="BS316" s="61"/>
      <c r="BT316" s="61"/>
      <c r="BU316" s="61"/>
      <c r="BV316" s="61"/>
      <c r="BW316" s="61"/>
      <c r="BX316" s="61"/>
      <c r="BY316" s="61"/>
      <c r="BZ316" s="61"/>
      <c r="CA316" s="61"/>
    </row>
    <row r="317" spans="1:79" ht="23.5" x14ac:dyDescent="0.25">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c r="AP317" s="61"/>
      <c r="AQ317" s="61"/>
      <c r="AR317" s="61"/>
      <c r="AS317" s="61"/>
      <c r="AT317" s="61"/>
      <c r="AU317" s="61"/>
      <c r="AV317" s="61"/>
      <c r="AW317" s="61"/>
      <c r="AX317" s="61"/>
      <c r="AY317" s="61"/>
      <c r="AZ317" s="61"/>
      <c r="BA317" s="61"/>
      <c r="BB317" s="61"/>
      <c r="BC317" s="61"/>
      <c r="BD317" s="61"/>
      <c r="BE317" s="61"/>
      <c r="BF317" s="61"/>
      <c r="BG317" s="61"/>
      <c r="BH317" s="61"/>
      <c r="BI317" s="61"/>
      <c r="BJ317" s="61"/>
      <c r="BK317" s="61"/>
      <c r="BL317" s="61"/>
      <c r="BM317" s="61"/>
      <c r="BN317" s="61"/>
      <c r="BO317" s="61"/>
      <c r="BP317" s="61"/>
      <c r="BQ317" s="61"/>
      <c r="BR317" s="61"/>
      <c r="BS317" s="61"/>
      <c r="BT317" s="61"/>
      <c r="BU317" s="61"/>
      <c r="BV317" s="61"/>
      <c r="BW317" s="61"/>
      <c r="BX317" s="61"/>
      <c r="BY317" s="61"/>
      <c r="BZ317" s="61"/>
      <c r="CA317" s="61"/>
    </row>
    <row r="318" spans="1:79" ht="23.5" x14ac:dyDescent="0.25">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c r="AP318" s="61"/>
      <c r="AQ318" s="61"/>
      <c r="AR318" s="61"/>
      <c r="AS318" s="61"/>
      <c r="AT318" s="61"/>
      <c r="AU318" s="61"/>
      <c r="AV318" s="61"/>
      <c r="AW318" s="61"/>
      <c r="AX318" s="61"/>
      <c r="AY318" s="61"/>
      <c r="AZ318" s="61"/>
      <c r="BA318" s="61"/>
      <c r="BB318" s="61"/>
      <c r="BC318" s="61"/>
      <c r="BD318" s="61"/>
      <c r="BE318" s="61"/>
      <c r="BF318" s="61"/>
      <c r="BG318" s="61"/>
      <c r="BH318" s="61"/>
      <c r="BI318" s="61"/>
      <c r="BJ318" s="61"/>
      <c r="BK318" s="61"/>
      <c r="BL318" s="61"/>
      <c r="BM318" s="61"/>
      <c r="BN318" s="61"/>
      <c r="BO318" s="61"/>
      <c r="BP318" s="61"/>
      <c r="BQ318" s="61"/>
      <c r="BR318" s="61"/>
      <c r="BS318" s="61"/>
      <c r="BT318" s="61"/>
      <c r="BU318" s="61"/>
      <c r="BV318" s="61"/>
      <c r="BW318" s="61"/>
      <c r="BX318" s="61"/>
      <c r="BY318" s="61"/>
      <c r="BZ318" s="61"/>
      <c r="CA318" s="61"/>
    </row>
    <row r="319" spans="1:79" ht="23.5" x14ac:dyDescent="0.25">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c r="AP319" s="61"/>
      <c r="AQ319" s="61"/>
      <c r="AR319" s="61"/>
      <c r="AS319" s="61"/>
      <c r="AT319" s="61"/>
      <c r="AU319" s="61"/>
      <c r="AV319" s="61"/>
      <c r="AW319" s="61"/>
      <c r="AX319" s="61"/>
      <c r="AY319" s="61"/>
      <c r="AZ319" s="61"/>
      <c r="BA319" s="61"/>
      <c r="BB319" s="61"/>
      <c r="BC319" s="61"/>
      <c r="BD319" s="61"/>
      <c r="BE319" s="61"/>
      <c r="BF319" s="61"/>
      <c r="BG319" s="61"/>
      <c r="BH319" s="61"/>
      <c r="BI319" s="61"/>
      <c r="BJ319" s="61"/>
      <c r="BK319" s="61"/>
      <c r="BL319" s="61"/>
      <c r="BM319" s="61"/>
      <c r="BN319" s="61"/>
      <c r="BO319" s="61"/>
      <c r="BP319" s="61"/>
      <c r="BQ319" s="61"/>
      <c r="BR319" s="61"/>
      <c r="BS319" s="61"/>
      <c r="BT319" s="61"/>
      <c r="BU319" s="61"/>
      <c r="BV319" s="61"/>
      <c r="BW319" s="61"/>
      <c r="BX319" s="61"/>
      <c r="BY319" s="61"/>
      <c r="BZ319" s="61"/>
      <c r="CA319" s="61"/>
    </row>
    <row r="320" spans="1:79" ht="23.5" x14ac:dyDescent="0.25">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c r="AP320" s="61"/>
      <c r="AQ320" s="61"/>
      <c r="AR320" s="61"/>
      <c r="AS320" s="61"/>
      <c r="AT320" s="61"/>
      <c r="AU320" s="61"/>
      <c r="AV320" s="61"/>
      <c r="AW320" s="61"/>
      <c r="AX320" s="61"/>
      <c r="AY320" s="61"/>
      <c r="AZ320" s="61"/>
      <c r="BA320" s="61"/>
      <c r="BB320" s="61"/>
      <c r="BC320" s="61"/>
      <c r="BD320" s="61"/>
      <c r="BE320" s="61"/>
      <c r="BF320" s="61"/>
      <c r="BG320" s="61"/>
      <c r="BH320" s="61"/>
      <c r="BI320" s="61"/>
      <c r="BJ320" s="61"/>
      <c r="BK320" s="61"/>
      <c r="BL320" s="61"/>
      <c r="BM320" s="61"/>
      <c r="BN320" s="61"/>
      <c r="BO320" s="61"/>
      <c r="BP320" s="61"/>
      <c r="BQ320" s="61"/>
      <c r="BR320" s="61"/>
      <c r="BS320" s="61"/>
      <c r="BT320" s="61"/>
      <c r="BU320" s="61"/>
      <c r="BV320" s="61"/>
      <c r="BW320" s="61"/>
      <c r="BX320" s="61"/>
      <c r="BY320" s="61"/>
      <c r="BZ320" s="61"/>
      <c r="CA320" s="61"/>
    </row>
    <row r="321" spans="1:79" ht="23.5" x14ac:dyDescent="0.25">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c r="AP321" s="61"/>
      <c r="AQ321" s="61"/>
      <c r="AR321" s="61"/>
      <c r="AS321" s="61"/>
      <c r="AT321" s="61"/>
      <c r="AU321" s="61"/>
      <c r="AV321" s="61"/>
      <c r="AW321" s="61"/>
      <c r="AX321" s="61"/>
      <c r="AY321" s="61"/>
      <c r="AZ321" s="61"/>
      <c r="BA321" s="61"/>
      <c r="BB321" s="61"/>
      <c r="BC321" s="61"/>
      <c r="BD321" s="61"/>
      <c r="BE321" s="61"/>
      <c r="BF321" s="61"/>
      <c r="BG321" s="61"/>
      <c r="BH321" s="61"/>
      <c r="BI321" s="61"/>
      <c r="BJ321" s="61"/>
      <c r="BK321" s="61"/>
      <c r="BL321" s="61"/>
      <c r="BM321" s="61"/>
      <c r="BN321" s="61"/>
      <c r="BO321" s="61"/>
      <c r="BP321" s="61"/>
      <c r="BQ321" s="61"/>
      <c r="BR321" s="61"/>
      <c r="BS321" s="61"/>
      <c r="BT321" s="61"/>
      <c r="BU321" s="61"/>
      <c r="BV321" s="61"/>
      <c r="BW321" s="61"/>
      <c r="BX321" s="61"/>
      <c r="BY321" s="61"/>
      <c r="BZ321" s="61"/>
      <c r="CA321" s="61"/>
    </row>
    <row r="322" spans="1:79" ht="23.5" x14ac:dyDescent="0.25">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61"/>
      <c r="BH322" s="61"/>
      <c r="BI322" s="61"/>
      <c r="BJ322" s="61"/>
      <c r="BK322" s="61"/>
      <c r="BL322" s="61"/>
      <c r="BM322" s="61"/>
      <c r="BN322" s="61"/>
      <c r="BO322" s="61"/>
      <c r="BP322" s="61"/>
      <c r="BQ322" s="61"/>
      <c r="BR322" s="61"/>
      <c r="BS322" s="61"/>
      <c r="BT322" s="61"/>
      <c r="BU322" s="61"/>
      <c r="BV322" s="61"/>
      <c r="BW322" s="61"/>
      <c r="BX322" s="61"/>
      <c r="BY322" s="61"/>
      <c r="BZ322" s="61"/>
      <c r="CA322" s="61"/>
    </row>
    <row r="323" spans="1:79" ht="23.5" x14ac:dyDescent="0.25">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61"/>
      <c r="BH323" s="61"/>
      <c r="BI323" s="61"/>
      <c r="BJ323" s="61"/>
      <c r="BK323" s="61"/>
      <c r="BL323" s="61"/>
      <c r="BM323" s="61"/>
      <c r="BN323" s="61"/>
      <c r="BO323" s="61"/>
      <c r="BP323" s="61"/>
      <c r="BQ323" s="61"/>
      <c r="BR323" s="61"/>
      <c r="BS323" s="61"/>
      <c r="BT323" s="61"/>
      <c r="BU323" s="61"/>
      <c r="BV323" s="61"/>
      <c r="BW323" s="61"/>
      <c r="BX323" s="61"/>
      <c r="BY323" s="61"/>
      <c r="BZ323" s="61"/>
      <c r="CA323" s="61"/>
    </row>
    <row r="324" spans="1:79" ht="23.5" x14ac:dyDescent="0.25">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61"/>
      <c r="AU324" s="61"/>
      <c r="AV324" s="61"/>
      <c r="AW324" s="61"/>
      <c r="AX324" s="61"/>
      <c r="AY324" s="61"/>
      <c r="AZ324" s="61"/>
      <c r="BA324" s="61"/>
      <c r="BB324" s="61"/>
      <c r="BC324" s="61"/>
      <c r="BD324" s="61"/>
      <c r="BE324" s="61"/>
      <c r="BF324" s="61"/>
      <c r="BG324" s="61"/>
      <c r="BH324" s="61"/>
      <c r="BI324" s="61"/>
      <c r="BJ324" s="61"/>
      <c r="BK324" s="61"/>
      <c r="BL324" s="61"/>
      <c r="BM324" s="61"/>
      <c r="BN324" s="61"/>
      <c r="BO324" s="61"/>
      <c r="BP324" s="61"/>
      <c r="BQ324" s="61"/>
      <c r="BR324" s="61"/>
      <c r="BS324" s="61"/>
      <c r="BT324" s="61"/>
      <c r="BU324" s="61"/>
      <c r="BV324" s="61"/>
      <c r="BW324" s="61"/>
      <c r="BX324" s="61"/>
      <c r="BY324" s="61"/>
      <c r="BZ324" s="61"/>
      <c r="CA324" s="61"/>
    </row>
    <row r="325" spans="1:79" ht="23.5" x14ac:dyDescent="0.25">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c r="BQ325" s="61"/>
      <c r="BR325" s="61"/>
      <c r="BS325" s="61"/>
      <c r="BT325" s="61"/>
      <c r="BU325" s="61"/>
      <c r="BV325" s="61"/>
      <c r="BW325" s="61"/>
      <c r="BX325" s="61"/>
      <c r="BY325" s="61"/>
      <c r="BZ325" s="61"/>
      <c r="CA325" s="61"/>
    </row>
    <row r="326" spans="1:79" ht="23.5" x14ac:dyDescent="0.25">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c r="AR326" s="61"/>
      <c r="AS326" s="61"/>
      <c r="AT326" s="61"/>
      <c r="AU326" s="61"/>
      <c r="AV326" s="61"/>
      <c r="AW326" s="61"/>
      <c r="AX326" s="61"/>
      <c r="AY326" s="61"/>
      <c r="AZ326" s="61"/>
      <c r="BA326" s="61"/>
      <c r="BB326" s="61"/>
      <c r="BC326" s="61"/>
      <c r="BD326" s="61"/>
      <c r="BE326" s="61"/>
      <c r="BF326" s="61"/>
      <c r="BG326" s="61"/>
      <c r="BH326" s="61"/>
      <c r="BI326" s="61"/>
      <c r="BJ326" s="61"/>
      <c r="BK326" s="61"/>
      <c r="BL326" s="61"/>
      <c r="BM326" s="61"/>
      <c r="BN326" s="61"/>
      <c r="BO326" s="61"/>
      <c r="BP326" s="61"/>
      <c r="BQ326" s="61"/>
      <c r="BR326" s="61"/>
      <c r="BS326" s="61"/>
      <c r="BT326" s="61"/>
      <c r="BU326" s="61"/>
      <c r="BV326" s="61"/>
      <c r="BW326" s="61"/>
      <c r="BX326" s="61"/>
      <c r="BY326" s="61"/>
      <c r="BZ326" s="61"/>
      <c r="CA326" s="61"/>
    </row>
    <row r="327" spans="1:79" ht="23.5" x14ac:dyDescent="0.25">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c r="AP327" s="61"/>
      <c r="AQ327" s="61"/>
      <c r="AR327" s="61"/>
      <c r="AS327" s="61"/>
      <c r="AT327" s="61"/>
      <c r="AU327" s="61"/>
      <c r="AV327" s="61"/>
      <c r="AW327" s="61"/>
      <c r="AX327" s="61"/>
      <c r="AY327" s="61"/>
      <c r="AZ327" s="61"/>
      <c r="BA327" s="61"/>
      <c r="BB327" s="61"/>
      <c r="BC327" s="61"/>
      <c r="BD327" s="61"/>
      <c r="BE327" s="61"/>
      <c r="BF327" s="61"/>
      <c r="BG327" s="61"/>
      <c r="BH327" s="61"/>
      <c r="BI327" s="61"/>
      <c r="BJ327" s="61"/>
      <c r="BK327" s="61"/>
      <c r="BL327" s="61"/>
      <c r="BM327" s="61"/>
      <c r="BN327" s="61"/>
      <c r="BO327" s="61"/>
      <c r="BP327" s="61"/>
      <c r="BQ327" s="61"/>
      <c r="BR327" s="61"/>
      <c r="BS327" s="61"/>
      <c r="BT327" s="61"/>
      <c r="BU327" s="61"/>
      <c r="BV327" s="61"/>
      <c r="BW327" s="61"/>
      <c r="BX327" s="61"/>
      <c r="BY327" s="61"/>
      <c r="BZ327" s="61"/>
      <c r="CA327" s="61"/>
    </row>
    <row r="328" spans="1:79" ht="23.5" x14ac:dyDescent="0.25">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c r="AZ328" s="61"/>
      <c r="BA328" s="61"/>
      <c r="BB328" s="61"/>
      <c r="BC328" s="61"/>
      <c r="BD328" s="61"/>
      <c r="BE328" s="61"/>
      <c r="BF328" s="61"/>
      <c r="BG328" s="61"/>
      <c r="BH328" s="61"/>
      <c r="BI328" s="61"/>
      <c r="BJ328" s="61"/>
      <c r="BK328" s="61"/>
      <c r="BL328" s="61"/>
      <c r="BM328" s="61"/>
      <c r="BN328" s="61"/>
      <c r="BO328" s="61"/>
      <c r="BP328" s="61"/>
      <c r="BQ328" s="61"/>
      <c r="BR328" s="61"/>
      <c r="BS328" s="61"/>
      <c r="BT328" s="61"/>
      <c r="BU328" s="61"/>
      <c r="BV328" s="61"/>
      <c r="BW328" s="61"/>
      <c r="BX328" s="61"/>
      <c r="BY328" s="61"/>
      <c r="BZ328" s="61"/>
      <c r="CA328" s="61"/>
    </row>
    <row r="329" spans="1:79" ht="23.5" x14ac:dyDescent="0.25">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c r="AZ329" s="61"/>
      <c r="BA329" s="61"/>
      <c r="BB329" s="61"/>
      <c r="BC329" s="61"/>
      <c r="BD329" s="61"/>
      <c r="BE329" s="61"/>
      <c r="BF329" s="61"/>
      <c r="BG329" s="61"/>
      <c r="BH329" s="61"/>
      <c r="BI329" s="61"/>
      <c r="BJ329" s="61"/>
      <c r="BK329" s="61"/>
      <c r="BL329" s="61"/>
      <c r="BM329" s="61"/>
      <c r="BN329" s="61"/>
      <c r="BO329" s="61"/>
      <c r="BP329" s="61"/>
      <c r="BQ329" s="61"/>
      <c r="BR329" s="61"/>
      <c r="BS329" s="61"/>
      <c r="BT329" s="61"/>
      <c r="BU329" s="61"/>
      <c r="BV329" s="61"/>
      <c r="BW329" s="61"/>
      <c r="BX329" s="61"/>
      <c r="BY329" s="61"/>
      <c r="BZ329" s="61"/>
      <c r="CA329" s="61"/>
    </row>
    <row r="330" spans="1:79" ht="23.5" x14ac:dyDescent="0.25">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c r="BT330" s="61"/>
      <c r="BU330" s="61"/>
      <c r="BV330" s="61"/>
      <c r="BW330" s="61"/>
      <c r="BX330" s="61"/>
      <c r="BY330" s="61"/>
      <c r="BZ330" s="61"/>
      <c r="CA330" s="61"/>
    </row>
    <row r="331" spans="1:79" ht="23.5" x14ac:dyDescent="0.25">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1"/>
      <c r="AR331" s="61"/>
      <c r="AS331" s="61"/>
      <c r="AT331" s="61"/>
      <c r="AU331" s="61"/>
      <c r="AV331" s="61"/>
      <c r="AW331" s="61"/>
      <c r="AX331" s="61"/>
      <c r="AY331" s="61"/>
      <c r="AZ331" s="61"/>
      <c r="BA331" s="61"/>
      <c r="BB331" s="61"/>
      <c r="BC331" s="61"/>
      <c r="BD331" s="61"/>
      <c r="BE331" s="61"/>
      <c r="BF331" s="61"/>
      <c r="BG331" s="61"/>
      <c r="BH331" s="61"/>
      <c r="BI331" s="61"/>
      <c r="BJ331" s="61"/>
      <c r="BK331" s="61"/>
      <c r="BL331" s="61"/>
      <c r="BM331" s="61"/>
      <c r="BN331" s="61"/>
      <c r="BO331" s="61"/>
      <c r="BP331" s="61"/>
      <c r="BQ331" s="61"/>
      <c r="BR331" s="61"/>
      <c r="BS331" s="61"/>
      <c r="BT331" s="61"/>
      <c r="BU331" s="61"/>
      <c r="BV331" s="61"/>
      <c r="BW331" s="61"/>
      <c r="BX331" s="61"/>
      <c r="BY331" s="61"/>
      <c r="BZ331" s="61"/>
      <c r="CA331" s="61"/>
    </row>
    <row r="332" spans="1:79" ht="23.5" x14ac:dyDescent="0.25">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c r="AA332" s="61"/>
      <c r="AB332" s="61"/>
      <c r="AC332" s="61"/>
      <c r="AD332" s="61"/>
      <c r="AE332" s="61"/>
      <c r="AF332" s="61"/>
      <c r="AG332" s="61"/>
      <c r="AH332" s="61"/>
      <c r="AI332" s="61"/>
      <c r="AJ332" s="61"/>
      <c r="AK332" s="61"/>
      <c r="AL332" s="61"/>
      <c r="AM332" s="61"/>
      <c r="AN332" s="61"/>
      <c r="AO332" s="61"/>
      <c r="AP332" s="61"/>
      <c r="AQ332" s="61"/>
      <c r="AR332" s="61"/>
      <c r="AS332" s="61"/>
      <c r="AT332" s="61"/>
      <c r="AU332" s="61"/>
      <c r="AV332" s="61"/>
      <c r="AW332" s="61"/>
      <c r="AX332" s="61"/>
      <c r="AY332" s="61"/>
      <c r="AZ332" s="61"/>
      <c r="BA332" s="61"/>
      <c r="BB332" s="61"/>
      <c r="BC332" s="61"/>
      <c r="BD332" s="61"/>
      <c r="BE332" s="61"/>
      <c r="BF332" s="61"/>
      <c r="BG332" s="61"/>
      <c r="BH332" s="61"/>
      <c r="BI332" s="61"/>
      <c r="BJ332" s="61"/>
      <c r="BK332" s="61"/>
      <c r="BL332" s="61"/>
      <c r="BM332" s="61"/>
      <c r="BN332" s="61"/>
      <c r="BO332" s="61"/>
      <c r="BP332" s="61"/>
      <c r="BQ332" s="61"/>
      <c r="BR332" s="61"/>
      <c r="BS332" s="61"/>
      <c r="BT332" s="61"/>
      <c r="BU332" s="61"/>
      <c r="BV332" s="61"/>
      <c r="BW332" s="61"/>
      <c r="BX332" s="61"/>
      <c r="BY332" s="61"/>
      <c r="BZ332" s="61"/>
      <c r="CA332" s="61"/>
    </row>
    <row r="333" spans="1:79" ht="23.5" x14ac:dyDescent="0.25">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c r="AA333" s="61"/>
      <c r="AB333" s="61"/>
      <c r="AC333" s="61"/>
      <c r="AD333" s="61"/>
      <c r="AE333" s="61"/>
      <c r="AF333" s="61"/>
      <c r="AG333" s="61"/>
      <c r="AH333" s="61"/>
      <c r="AI333" s="61"/>
      <c r="AJ333" s="61"/>
      <c r="AK333" s="61"/>
      <c r="AL333" s="61"/>
      <c r="AM333" s="61"/>
      <c r="AN333" s="61"/>
      <c r="AO333" s="61"/>
      <c r="AP333" s="61"/>
      <c r="AQ333" s="61"/>
      <c r="AR333" s="61"/>
      <c r="AS333" s="61"/>
      <c r="AT333" s="61"/>
      <c r="AU333" s="61"/>
      <c r="AV333" s="61"/>
      <c r="AW333" s="61"/>
      <c r="AX333" s="61"/>
      <c r="AY333" s="61"/>
      <c r="AZ333" s="61"/>
      <c r="BA333" s="61"/>
      <c r="BB333" s="61"/>
      <c r="BC333" s="61"/>
      <c r="BD333" s="61"/>
      <c r="BE333" s="61"/>
      <c r="BF333" s="61"/>
      <c r="BG333" s="61"/>
      <c r="BH333" s="61"/>
      <c r="BI333" s="61"/>
      <c r="BJ333" s="61"/>
      <c r="BK333" s="61"/>
      <c r="BL333" s="61"/>
      <c r="BM333" s="61"/>
      <c r="BN333" s="61"/>
      <c r="BO333" s="61"/>
      <c r="BP333" s="61"/>
      <c r="BQ333" s="61"/>
      <c r="BR333" s="61"/>
      <c r="BS333" s="61"/>
      <c r="BT333" s="61"/>
      <c r="BU333" s="61"/>
      <c r="BV333" s="61"/>
      <c r="BW333" s="61"/>
      <c r="BX333" s="61"/>
      <c r="BY333" s="61"/>
      <c r="BZ333" s="61"/>
      <c r="CA333" s="61"/>
    </row>
    <row r="334" spans="1:79" ht="23.5" x14ac:dyDescent="0.25">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61"/>
      <c r="BC334" s="61"/>
      <c r="BD334" s="61"/>
      <c r="BE334" s="61"/>
      <c r="BF334" s="61"/>
      <c r="BG334" s="61"/>
      <c r="BH334" s="61"/>
      <c r="BI334" s="61"/>
      <c r="BJ334" s="61"/>
      <c r="BK334" s="61"/>
      <c r="BL334" s="61"/>
      <c r="BM334" s="61"/>
      <c r="BN334" s="61"/>
      <c r="BO334" s="61"/>
      <c r="BP334" s="61"/>
      <c r="BQ334" s="61"/>
      <c r="BR334" s="61"/>
      <c r="BS334" s="61"/>
      <c r="BT334" s="61"/>
      <c r="BU334" s="61"/>
      <c r="BV334" s="61"/>
      <c r="BW334" s="61"/>
      <c r="BX334" s="61"/>
      <c r="BY334" s="61"/>
      <c r="BZ334" s="61"/>
      <c r="CA334" s="61"/>
    </row>
    <row r="335" spans="1:79" ht="23.5" x14ac:dyDescent="0.25">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61"/>
      <c r="BC335" s="61"/>
      <c r="BD335" s="61"/>
      <c r="BE335" s="61"/>
      <c r="BF335" s="61"/>
      <c r="BG335" s="61"/>
      <c r="BH335" s="61"/>
      <c r="BI335" s="61"/>
      <c r="BJ335" s="61"/>
      <c r="BK335" s="61"/>
      <c r="BL335" s="61"/>
      <c r="BM335" s="61"/>
      <c r="BN335" s="61"/>
      <c r="BO335" s="61"/>
      <c r="BP335" s="61"/>
      <c r="BQ335" s="61"/>
      <c r="BR335" s="61"/>
      <c r="BS335" s="61"/>
      <c r="BT335" s="61"/>
      <c r="BU335" s="61"/>
      <c r="BV335" s="61"/>
      <c r="BW335" s="61"/>
      <c r="BX335" s="61"/>
      <c r="BY335" s="61"/>
      <c r="BZ335" s="61"/>
      <c r="CA335" s="61"/>
    </row>
    <row r="336" spans="1:79" ht="23.5" x14ac:dyDescent="0.25">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61"/>
      <c r="AU336" s="61"/>
      <c r="AV336" s="61"/>
      <c r="AW336" s="61"/>
      <c r="AX336" s="61"/>
      <c r="AY336" s="61"/>
      <c r="AZ336" s="61"/>
      <c r="BA336" s="61"/>
      <c r="BB336" s="61"/>
      <c r="BC336" s="61"/>
      <c r="BD336" s="61"/>
      <c r="BE336" s="61"/>
      <c r="BF336" s="61"/>
      <c r="BG336" s="61"/>
      <c r="BH336" s="61"/>
      <c r="BI336" s="61"/>
      <c r="BJ336" s="61"/>
      <c r="BK336" s="61"/>
      <c r="BL336" s="61"/>
      <c r="BM336" s="61"/>
      <c r="BN336" s="61"/>
      <c r="BO336" s="61"/>
      <c r="BP336" s="61"/>
      <c r="BQ336" s="61"/>
      <c r="BR336" s="61"/>
      <c r="BS336" s="61"/>
      <c r="BT336" s="61"/>
      <c r="BU336" s="61"/>
      <c r="BV336" s="61"/>
      <c r="BW336" s="61"/>
      <c r="BX336" s="61"/>
      <c r="BY336" s="61"/>
      <c r="BZ336" s="61"/>
      <c r="CA336" s="61"/>
    </row>
    <row r="337" spans="1:79" ht="23.5" x14ac:dyDescent="0.25">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61"/>
      <c r="AU337" s="61"/>
      <c r="AV337" s="61"/>
      <c r="AW337" s="61"/>
      <c r="AX337" s="61"/>
      <c r="AY337" s="61"/>
      <c r="AZ337" s="61"/>
      <c r="BA337" s="61"/>
      <c r="BB337" s="61"/>
      <c r="BC337" s="61"/>
      <c r="BD337" s="61"/>
      <c r="BE337" s="61"/>
      <c r="BF337" s="61"/>
      <c r="BG337" s="61"/>
      <c r="BH337" s="61"/>
      <c r="BI337" s="61"/>
      <c r="BJ337" s="61"/>
      <c r="BK337" s="61"/>
      <c r="BL337" s="61"/>
      <c r="BM337" s="61"/>
      <c r="BN337" s="61"/>
      <c r="BO337" s="61"/>
      <c r="BP337" s="61"/>
      <c r="BQ337" s="61"/>
      <c r="BR337" s="61"/>
      <c r="BS337" s="61"/>
      <c r="BT337" s="61"/>
      <c r="BU337" s="61"/>
      <c r="BV337" s="61"/>
      <c r="BW337" s="61"/>
      <c r="BX337" s="61"/>
      <c r="BY337" s="61"/>
      <c r="BZ337" s="61"/>
      <c r="CA337" s="61"/>
    </row>
    <row r="338" spans="1:79" ht="23.5" x14ac:dyDescent="0.25">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61"/>
      <c r="BC338" s="61"/>
      <c r="BD338" s="61"/>
      <c r="BE338" s="61"/>
      <c r="BF338" s="61"/>
      <c r="BG338" s="61"/>
      <c r="BH338" s="61"/>
      <c r="BI338" s="61"/>
      <c r="BJ338" s="61"/>
      <c r="BK338" s="61"/>
      <c r="BL338" s="61"/>
      <c r="BM338" s="61"/>
      <c r="BN338" s="61"/>
      <c r="BO338" s="61"/>
      <c r="BP338" s="61"/>
      <c r="BQ338" s="61"/>
      <c r="BR338" s="61"/>
      <c r="BS338" s="61"/>
      <c r="BT338" s="61"/>
      <c r="BU338" s="61"/>
      <c r="BV338" s="61"/>
      <c r="BW338" s="61"/>
      <c r="BX338" s="61"/>
      <c r="BY338" s="61"/>
      <c r="BZ338" s="61"/>
      <c r="CA338" s="61"/>
    </row>
    <row r="339" spans="1:79" ht="23.5" x14ac:dyDescent="0.25">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61"/>
      <c r="BC339" s="61"/>
      <c r="BD339" s="61"/>
      <c r="BE339" s="61"/>
      <c r="BF339" s="61"/>
      <c r="BG339" s="61"/>
      <c r="BH339" s="61"/>
      <c r="BI339" s="61"/>
      <c r="BJ339" s="61"/>
      <c r="BK339" s="61"/>
      <c r="BL339" s="61"/>
      <c r="BM339" s="61"/>
      <c r="BN339" s="61"/>
      <c r="BO339" s="61"/>
      <c r="BP339" s="61"/>
      <c r="BQ339" s="61"/>
      <c r="BR339" s="61"/>
      <c r="BS339" s="61"/>
      <c r="BT339" s="61"/>
      <c r="BU339" s="61"/>
      <c r="BV339" s="61"/>
      <c r="BW339" s="61"/>
      <c r="BX339" s="61"/>
      <c r="BY339" s="61"/>
      <c r="BZ339" s="61"/>
      <c r="CA339" s="61"/>
    </row>
    <row r="340" spans="1:79" ht="23.5" x14ac:dyDescent="0.25">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61"/>
      <c r="BC340" s="61"/>
      <c r="BD340" s="61"/>
      <c r="BE340" s="61"/>
      <c r="BF340" s="61"/>
      <c r="BG340" s="61"/>
      <c r="BH340" s="61"/>
      <c r="BI340" s="61"/>
      <c r="BJ340" s="61"/>
      <c r="BK340" s="61"/>
      <c r="BL340" s="61"/>
      <c r="BM340" s="61"/>
      <c r="BN340" s="61"/>
      <c r="BO340" s="61"/>
      <c r="BP340" s="61"/>
      <c r="BQ340" s="61"/>
      <c r="BR340" s="61"/>
      <c r="BS340" s="61"/>
      <c r="BT340" s="61"/>
      <c r="BU340" s="61"/>
      <c r="BV340" s="61"/>
      <c r="BW340" s="61"/>
      <c r="BX340" s="61"/>
      <c r="BY340" s="61"/>
      <c r="BZ340" s="61"/>
      <c r="CA340" s="61"/>
    </row>
    <row r="341" spans="1:79" ht="23.5" x14ac:dyDescent="0.25">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61"/>
      <c r="BC341" s="61"/>
      <c r="BD341" s="61"/>
      <c r="BE341" s="61"/>
      <c r="BF341" s="61"/>
      <c r="BG341" s="61"/>
      <c r="BH341" s="61"/>
      <c r="BI341" s="61"/>
      <c r="BJ341" s="61"/>
      <c r="BK341" s="61"/>
      <c r="BL341" s="61"/>
      <c r="BM341" s="61"/>
      <c r="BN341" s="61"/>
      <c r="BO341" s="61"/>
      <c r="BP341" s="61"/>
      <c r="BQ341" s="61"/>
      <c r="BR341" s="61"/>
      <c r="BS341" s="61"/>
      <c r="BT341" s="61"/>
      <c r="BU341" s="61"/>
      <c r="BV341" s="61"/>
      <c r="BW341" s="61"/>
      <c r="BX341" s="61"/>
      <c r="BY341" s="61"/>
      <c r="BZ341" s="61"/>
      <c r="CA341" s="61"/>
    </row>
    <row r="342" spans="1:79" ht="23.5" x14ac:dyDescent="0.25">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61"/>
      <c r="BC342" s="61"/>
      <c r="BD342" s="61"/>
      <c r="BE342" s="61"/>
      <c r="BF342" s="61"/>
      <c r="BG342" s="61"/>
      <c r="BH342" s="61"/>
      <c r="BI342" s="61"/>
      <c r="BJ342" s="61"/>
      <c r="BK342" s="61"/>
      <c r="BL342" s="61"/>
      <c r="BM342" s="61"/>
      <c r="BN342" s="61"/>
      <c r="BO342" s="61"/>
      <c r="BP342" s="61"/>
      <c r="BQ342" s="61"/>
      <c r="BR342" s="61"/>
      <c r="BS342" s="61"/>
      <c r="BT342" s="61"/>
      <c r="BU342" s="61"/>
      <c r="BV342" s="61"/>
      <c r="BW342" s="61"/>
      <c r="BX342" s="61"/>
      <c r="BY342" s="61"/>
      <c r="BZ342" s="61"/>
      <c r="CA342" s="61"/>
    </row>
    <row r="343" spans="1:79" ht="23.5" x14ac:dyDescent="0.25">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61"/>
      <c r="AU343" s="61"/>
      <c r="AV343" s="61"/>
      <c r="AW343" s="61"/>
      <c r="AX343" s="61"/>
      <c r="AY343" s="61"/>
      <c r="AZ343" s="61"/>
      <c r="BA343" s="61"/>
      <c r="BB343" s="61"/>
      <c r="BC343" s="61"/>
      <c r="BD343" s="61"/>
      <c r="BE343" s="61"/>
      <c r="BF343" s="61"/>
      <c r="BG343" s="61"/>
      <c r="BH343" s="61"/>
      <c r="BI343" s="61"/>
      <c r="BJ343" s="61"/>
      <c r="BK343" s="61"/>
      <c r="BL343" s="61"/>
      <c r="BM343" s="61"/>
      <c r="BN343" s="61"/>
      <c r="BO343" s="61"/>
      <c r="BP343" s="61"/>
      <c r="BQ343" s="61"/>
      <c r="BR343" s="61"/>
      <c r="BS343" s="61"/>
      <c r="BT343" s="61"/>
      <c r="BU343" s="61"/>
      <c r="BV343" s="61"/>
      <c r="BW343" s="61"/>
      <c r="BX343" s="61"/>
      <c r="BY343" s="61"/>
      <c r="BZ343" s="61"/>
      <c r="CA343" s="61"/>
    </row>
    <row r="344" spans="1:79" ht="23.5" x14ac:dyDescent="0.25">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c r="AA344" s="61"/>
      <c r="AB344" s="61"/>
      <c r="AC344" s="61"/>
      <c r="AD344" s="61"/>
      <c r="AE344" s="61"/>
      <c r="AF344" s="61"/>
      <c r="AG344" s="61"/>
      <c r="AH344" s="61"/>
      <c r="AI344" s="61"/>
      <c r="AJ344" s="61"/>
      <c r="AK344" s="61"/>
      <c r="AL344" s="61"/>
      <c r="AM344" s="61"/>
      <c r="AN344" s="61"/>
      <c r="AO344" s="61"/>
      <c r="AP344" s="61"/>
      <c r="AQ344" s="61"/>
      <c r="AR344" s="61"/>
      <c r="AS344" s="61"/>
      <c r="AT344" s="61"/>
      <c r="AU344" s="61"/>
      <c r="AV344" s="61"/>
      <c r="AW344" s="61"/>
      <c r="AX344" s="61"/>
      <c r="AY344" s="61"/>
      <c r="AZ344" s="61"/>
      <c r="BA344" s="61"/>
      <c r="BB344" s="61"/>
      <c r="BC344" s="61"/>
      <c r="BD344" s="61"/>
      <c r="BE344" s="61"/>
      <c r="BF344" s="61"/>
      <c r="BG344" s="61"/>
      <c r="BH344" s="61"/>
      <c r="BI344" s="61"/>
      <c r="BJ344" s="61"/>
      <c r="BK344" s="61"/>
      <c r="BL344" s="61"/>
      <c r="BM344" s="61"/>
      <c r="BN344" s="61"/>
      <c r="BO344" s="61"/>
      <c r="BP344" s="61"/>
      <c r="BQ344" s="61"/>
      <c r="BR344" s="61"/>
      <c r="BS344" s="61"/>
      <c r="BT344" s="61"/>
      <c r="BU344" s="61"/>
      <c r="BV344" s="61"/>
      <c r="BW344" s="61"/>
      <c r="BX344" s="61"/>
      <c r="BY344" s="61"/>
      <c r="BZ344" s="61"/>
      <c r="CA344" s="61"/>
    </row>
    <row r="345" spans="1:79" ht="23.5" x14ac:dyDescent="0.25">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c r="AA345" s="61"/>
      <c r="AB345" s="61"/>
      <c r="AC345" s="61"/>
      <c r="AD345" s="61"/>
      <c r="AE345" s="61"/>
      <c r="AF345" s="61"/>
      <c r="AG345" s="61"/>
      <c r="AH345" s="61"/>
      <c r="AI345" s="61"/>
      <c r="AJ345" s="61"/>
      <c r="AK345" s="61"/>
      <c r="AL345" s="61"/>
      <c r="AM345" s="61"/>
      <c r="AN345" s="61"/>
      <c r="AO345" s="61"/>
      <c r="AP345" s="61"/>
      <c r="AQ345" s="61"/>
      <c r="AR345" s="61"/>
      <c r="AS345" s="61"/>
      <c r="AT345" s="61"/>
      <c r="AU345" s="61"/>
      <c r="AV345" s="61"/>
      <c r="AW345" s="61"/>
      <c r="AX345" s="61"/>
      <c r="AY345" s="61"/>
      <c r="AZ345" s="61"/>
      <c r="BA345" s="61"/>
      <c r="BB345" s="61"/>
      <c r="BC345" s="61"/>
      <c r="BD345" s="61"/>
      <c r="BE345" s="61"/>
      <c r="BF345" s="61"/>
      <c r="BG345" s="61"/>
      <c r="BH345" s="61"/>
      <c r="BI345" s="61"/>
      <c r="BJ345" s="61"/>
      <c r="BK345" s="61"/>
      <c r="BL345" s="61"/>
      <c r="BM345" s="61"/>
      <c r="BN345" s="61"/>
      <c r="BO345" s="61"/>
      <c r="BP345" s="61"/>
      <c r="BQ345" s="61"/>
      <c r="BR345" s="61"/>
      <c r="BS345" s="61"/>
      <c r="BT345" s="61"/>
      <c r="BU345" s="61"/>
      <c r="BV345" s="61"/>
      <c r="BW345" s="61"/>
      <c r="BX345" s="61"/>
      <c r="BY345" s="61"/>
      <c r="BZ345" s="61"/>
      <c r="CA345" s="61"/>
    </row>
    <row r="346" spans="1:79" ht="23.5" x14ac:dyDescent="0.25">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c r="AA346" s="61"/>
      <c r="AB346" s="61"/>
      <c r="AC346" s="61"/>
      <c r="AD346" s="61"/>
      <c r="AE346" s="61"/>
      <c r="AF346" s="61"/>
      <c r="AG346" s="61"/>
      <c r="AH346" s="61"/>
      <c r="AI346" s="61"/>
      <c r="AJ346" s="61"/>
      <c r="AK346" s="61"/>
      <c r="AL346" s="61"/>
      <c r="AM346" s="61"/>
      <c r="AN346" s="61"/>
      <c r="AO346" s="61"/>
      <c r="AP346" s="61"/>
      <c r="AQ346" s="61"/>
      <c r="AR346" s="61"/>
      <c r="AS346" s="61"/>
      <c r="AT346" s="61"/>
      <c r="AU346" s="61"/>
      <c r="AV346" s="61"/>
      <c r="AW346" s="61"/>
      <c r="AX346" s="61"/>
      <c r="AY346" s="61"/>
      <c r="AZ346" s="61"/>
      <c r="BA346" s="61"/>
      <c r="BB346" s="61"/>
      <c r="BC346" s="61"/>
      <c r="BD346" s="61"/>
      <c r="BE346" s="61"/>
      <c r="BF346" s="61"/>
      <c r="BG346" s="61"/>
      <c r="BH346" s="61"/>
      <c r="BI346" s="61"/>
      <c r="BJ346" s="61"/>
      <c r="BK346" s="61"/>
      <c r="BL346" s="61"/>
      <c r="BM346" s="61"/>
      <c r="BN346" s="61"/>
      <c r="BO346" s="61"/>
      <c r="BP346" s="61"/>
      <c r="BQ346" s="61"/>
      <c r="BR346" s="61"/>
      <c r="BS346" s="61"/>
      <c r="BT346" s="61"/>
      <c r="BU346" s="61"/>
      <c r="BV346" s="61"/>
      <c r="BW346" s="61"/>
      <c r="BX346" s="61"/>
      <c r="BY346" s="61"/>
      <c r="BZ346" s="61"/>
      <c r="CA346" s="61"/>
    </row>
    <row r="347" spans="1:79" ht="23.5" x14ac:dyDescent="0.25">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c r="AA347" s="61"/>
      <c r="AB347" s="61"/>
      <c r="AC347" s="61"/>
      <c r="AD347" s="61"/>
      <c r="AE347" s="61"/>
      <c r="AF347" s="61"/>
      <c r="AG347" s="61"/>
      <c r="AH347" s="61"/>
      <c r="AI347" s="61"/>
      <c r="AJ347" s="61"/>
      <c r="AK347" s="61"/>
      <c r="AL347" s="61"/>
      <c r="AM347" s="61"/>
      <c r="AN347" s="61"/>
      <c r="AO347" s="61"/>
      <c r="AP347" s="61"/>
      <c r="AQ347" s="61"/>
      <c r="AR347" s="61"/>
      <c r="AS347" s="61"/>
      <c r="AT347" s="61"/>
      <c r="AU347" s="61"/>
      <c r="AV347" s="61"/>
      <c r="AW347" s="61"/>
      <c r="AX347" s="61"/>
      <c r="AY347" s="61"/>
      <c r="AZ347" s="61"/>
      <c r="BA347" s="61"/>
      <c r="BB347" s="61"/>
      <c r="BC347" s="61"/>
      <c r="BD347" s="61"/>
      <c r="BE347" s="61"/>
      <c r="BF347" s="61"/>
      <c r="BG347" s="61"/>
      <c r="BH347" s="61"/>
      <c r="BI347" s="61"/>
      <c r="BJ347" s="61"/>
      <c r="BK347" s="61"/>
      <c r="BL347" s="61"/>
      <c r="BM347" s="61"/>
      <c r="BN347" s="61"/>
      <c r="BO347" s="61"/>
      <c r="BP347" s="61"/>
      <c r="BQ347" s="61"/>
      <c r="BR347" s="61"/>
      <c r="BS347" s="61"/>
      <c r="BT347" s="61"/>
      <c r="BU347" s="61"/>
      <c r="BV347" s="61"/>
      <c r="BW347" s="61"/>
      <c r="BX347" s="61"/>
      <c r="BY347" s="61"/>
      <c r="BZ347" s="61"/>
      <c r="CA347" s="61"/>
    </row>
    <row r="348" spans="1:79" ht="23.5" x14ac:dyDescent="0.25">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c r="AA348" s="61"/>
      <c r="AB348" s="61"/>
      <c r="AC348" s="61"/>
      <c r="AD348" s="61"/>
      <c r="AE348" s="61"/>
      <c r="AF348" s="61"/>
      <c r="AG348" s="61"/>
      <c r="AH348" s="61"/>
      <c r="AI348" s="61"/>
      <c r="AJ348" s="61"/>
      <c r="AK348" s="61"/>
      <c r="AL348" s="61"/>
      <c r="AM348" s="61"/>
      <c r="AN348" s="61"/>
      <c r="AO348" s="61"/>
      <c r="AP348" s="61"/>
      <c r="AQ348" s="61"/>
      <c r="AR348" s="61"/>
      <c r="AS348" s="61"/>
      <c r="AT348" s="61"/>
      <c r="AU348" s="61"/>
      <c r="AV348" s="61"/>
      <c r="AW348" s="61"/>
      <c r="AX348" s="61"/>
      <c r="AY348" s="61"/>
      <c r="AZ348" s="61"/>
      <c r="BA348" s="61"/>
      <c r="BB348" s="61"/>
      <c r="BC348" s="61"/>
      <c r="BD348" s="61"/>
      <c r="BE348" s="61"/>
      <c r="BF348" s="61"/>
      <c r="BG348" s="61"/>
      <c r="BH348" s="61"/>
      <c r="BI348" s="61"/>
      <c r="BJ348" s="61"/>
      <c r="BK348" s="61"/>
      <c r="BL348" s="61"/>
      <c r="BM348" s="61"/>
      <c r="BN348" s="61"/>
      <c r="BO348" s="61"/>
      <c r="BP348" s="61"/>
      <c r="BQ348" s="61"/>
      <c r="BR348" s="61"/>
      <c r="BS348" s="61"/>
      <c r="BT348" s="61"/>
      <c r="BU348" s="61"/>
      <c r="BV348" s="61"/>
      <c r="BW348" s="61"/>
      <c r="BX348" s="61"/>
      <c r="BY348" s="61"/>
      <c r="BZ348" s="61"/>
      <c r="CA348" s="61"/>
    </row>
    <row r="349" spans="1:79" ht="23.5" x14ac:dyDescent="0.25">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c r="AS349" s="61"/>
      <c r="AT349" s="61"/>
      <c r="AU349" s="61"/>
      <c r="AV349" s="61"/>
      <c r="AW349" s="61"/>
      <c r="AX349" s="61"/>
      <c r="AY349" s="61"/>
      <c r="AZ349" s="61"/>
      <c r="BA349" s="61"/>
      <c r="BB349" s="61"/>
      <c r="BC349" s="61"/>
      <c r="BD349" s="61"/>
      <c r="BE349" s="61"/>
      <c r="BF349" s="61"/>
      <c r="BG349" s="61"/>
      <c r="BH349" s="61"/>
      <c r="BI349" s="61"/>
      <c r="BJ349" s="61"/>
      <c r="BK349" s="61"/>
      <c r="BL349" s="61"/>
      <c r="BM349" s="61"/>
      <c r="BN349" s="61"/>
      <c r="BO349" s="61"/>
      <c r="BP349" s="61"/>
      <c r="BQ349" s="61"/>
      <c r="BR349" s="61"/>
      <c r="BS349" s="61"/>
      <c r="BT349" s="61"/>
      <c r="BU349" s="61"/>
      <c r="BV349" s="61"/>
      <c r="BW349" s="61"/>
      <c r="BX349" s="61"/>
      <c r="BY349" s="61"/>
      <c r="BZ349" s="61"/>
      <c r="CA349" s="61"/>
    </row>
    <row r="350" spans="1:79" ht="23.5" x14ac:dyDescent="0.25">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c r="AS350" s="61"/>
      <c r="AT350" s="61"/>
      <c r="AU350" s="61"/>
      <c r="AV350" s="61"/>
      <c r="AW350" s="61"/>
      <c r="AX350" s="61"/>
      <c r="AY350" s="61"/>
      <c r="AZ350" s="61"/>
      <c r="BA350" s="61"/>
      <c r="BB350" s="61"/>
      <c r="BC350" s="61"/>
      <c r="BD350" s="61"/>
      <c r="BE350" s="61"/>
      <c r="BF350" s="61"/>
      <c r="BG350" s="61"/>
      <c r="BH350" s="61"/>
      <c r="BI350" s="61"/>
      <c r="BJ350" s="61"/>
      <c r="BK350" s="61"/>
      <c r="BL350" s="61"/>
      <c r="BM350" s="61"/>
      <c r="BN350" s="61"/>
      <c r="BO350" s="61"/>
      <c r="BP350" s="61"/>
      <c r="BQ350" s="61"/>
      <c r="BR350" s="61"/>
      <c r="BS350" s="61"/>
      <c r="BT350" s="61"/>
      <c r="BU350" s="61"/>
      <c r="BV350" s="61"/>
      <c r="BW350" s="61"/>
      <c r="BX350" s="61"/>
      <c r="BY350" s="61"/>
      <c r="BZ350" s="61"/>
      <c r="CA350" s="61"/>
    </row>
    <row r="351" spans="1:79" ht="23.5" x14ac:dyDescent="0.25">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c r="AS351" s="61"/>
      <c r="AT351" s="61"/>
      <c r="AU351" s="61"/>
      <c r="AV351" s="61"/>
      <c r="AW351" s="61"/>
      <c r="AX351" s="61"/>
      <c r="AY351" s="61"/>
      <c r="AZ351" s="61"/>
      <c r="BA351" s="61"/>
      <c r="BB351" s="61"/>
      <c r="BC351" s="61"/>
      <c r="BD351" s="61"/>
      <c r="BE351" s="61"/>
      <c r="BF351" s="61"/>
      <c r="BG351" s="61"/>
      <c r="BH351" s="61"/>
      <c r="BI351" s="61"/>
      <c r="BJ351" s="61"/>
      <c r="BK351" s="61"/>
      <c r="BL351" s="61"/>
      <c r="BM351" s="61"/>
      <c r="BN351" s="61"/>
      <c r="BO351" s="61"/>
      <c r="BP351" s="61"/>
      <c r="BQ351" s="61"/>
      <c r="BR351" s="61"/>
      <c r="BS351" s="61"/>
      <c r="BT351" s="61"/>
      <c r="BU351" s="61"/>
      <c r="BV351" s="61"/>
      <c r="BW351" s="61"/>
      <c r="BX351" s="61"/>
      <c r="BY351" s="61"/>
      <c r="BZ351" s="61"/>
      <c r="CA351" s="61"/>
    </row>
    <row r="352" spans="1:79" ht="23.5" x14ac:dyDescent="0.25">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c r="AS352" s="61"/>
      <c r="AT352" s="61"/>
      <c r="AU352" s="61"/>
      <c r="AV352" s="61"/>
      <c r="AW352" s="61"/>
      <c r="AX352" s="61"/>
      <c r="AY352" s="61"/>
      <c r="AZ352" s="61"/>
      <c r="BA352" s="61"/>
      <c r="BB352" s="61"/>
      <c r="BC352" s="61"/>
      <c r="BD352" s="61"/>
      <c r="BE352" s="61"/>
      <c r="BF352" s="61"/>
      <c r="BG352" s="61"/>
      <c r="BH352" s="61"/>
      <c r="BI352" s="61"/>
      <c r="BJ352" s="61"/>
      <c r="BK352" s="61"/>
      <c r="BL352" s="61"/>
      <c r="BM352" s="61"/>
      <c r="BN352" s="61"/>
      <c r="BO352" s="61"/>
      <c r="BP352" s="61"/>
      <c r="BQ352" s="61"/>
      <c r="BR352" s="61"/>
      <c r="BS352" s="61"/>
      <c r="BT352" s="61"/>
      <c r="BU352" s="61"/>
      <c r="BV352" s="61"/>
      <c r="BW352" s="61"/>
      <c r="BX352" s="61"/>
      <c r="BY352" s="61"/>
      <c r="BZ352" s="61"/>
      <c r="CA352" s="61"/>
    </row>
    <row r="353" spans="1:79" ht="23.5" x14ac:dyDescent="0.25">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c r="AS353" s="61"/>
      <c r="AT353" s="61"/>
      <c r="AU353" s="61"/>
      <c r="AV353" s="61"/>
      <c r="AW353" s="61"/>
      <c r="AX353" s="61"/>
      <c r="AY353" s="61"/>
      <c r="AZ353" s="61"/>
      <c r="BA353" s="61"/>
      <c r="BB353" s="61"/>
      <c r="BC353" s="61"/>
      <c r="BD353" s="61"/>
      <c r="BE353" s="61"/>
      <c r="BF353" s="61"/>
      <c r="BG353" s="61"/>
      <c r="BH353" s="61"/>
      <c r="BI353" s="61"/>
      <c r="BJ353" s="61"/>
      <c r="BK353" s="61"/>
      <c r="BL353" s="61"/>
      <c r="BM353" s="61"/>
      <c r="BN353" s="61"/>
      <c r="BO353" s="61"/>
      <c r="BP353" s="61"/>
      <c r="BQ353" s="61"/>
      <c r="BR353" s="61"/>
      <c r="BS353" s="61"/>
      <c r="BT353" s="61"/>
      <c r="BU353" s="61"/>
      <c r="BV353" s="61"/>
      <c r="BW353" s="61"/>
      <c r="BX353" s="61"/>
      <c r="BY353" s="61"/>
      <c r="BZ353" s="61"/>
      <c r="CA353" s="61"/>
    </row>
    <row r="354" spans="1:79" ht="23.5" x14ac:dyDescent="0.25">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c r="AS354" s="61"/>
      <c r="AT354" s="61"/>
      <c r="AU354" s="61"/>
      <c r="AV354" s="61"/>
      <c r="AW354" s="61"/>
      <c r="AX354" s="61"/>
      <c r="AY354" s="61"/>
      <c r="AZ354" s="61"/>
      <c r="BA354" s="61"/>
      <c r="BB354" s="61"/>
      <c r="BC354" s="61"/>
      <c r="BD354" s="61"/>
      <c r="BE354" s="61"/>
      <c r="BF354" s="61"/>
      <c r="BG354" s="61"/>
      <c r="BH354" s="61"/>
      <c r="BI354" s="61"/>
      <c r="BJ354" s="61"/>
      <c r="BK354" s="61"/>
      <c r="BL354" s="61"/>
      <c r="BM354" s="61"/>
      <c r="BN354" s="61"/>
      <c r="BO354" s="61"/>
      <c r="BP354" s="61"/>
      <c r="BQ354" s="61"/>
      <c r="BR354" s="61"/>
      <c r="BS354" s="61"/>
      <c r="BT354" s="61"/>
      <c r="BU354" s="61"/>
      <c r="BV354" s="61"/>
      <c r="BW354" s="61"/>
      <c r="BX354" s="61"/>
      <c r="BY354" s="61"/>
      <c r="BZ354" s="61"/>
      <c r="CA354" s="61"/>
    </row>
    <row r="355" spans="1:79" ht="23.5" x14ac:dyDescent="0.25">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c r="AS355" s="61"/>
      <c r="AT355" s="61"/>
      <c r="AU355" s="61"/>
      <c r="AV355" s="61"/>
      <c r="AW355" s="61"/>
      <c r="AX355" s="61"/>
      <c r="AY355" s="61"/>
      <c r="AZ355" s="61"/>
      <c r="BA355" s="61"/>
      <c r="BB355" s="61"/>
      <c r="BC355" s="61"/>
      <c r="BD355" s="61"/>
      <c r="BE355" s="61"/>
      <c r="BF355" s="61"/>
      <c r="BG355" s="61"/>
      <c r="BH355" s="61"/>
      <c r="BI355" s="61"/>
      <c r="BJ355" s="61"/>
      <c r="BK355" s="61"/>
      <c r="BL355" s="61"/>
      <c r="BM355" s="61"/>
      <c r="BN355" s="61"/>
      <c r="BO355" s="61"/>
      <c r="BP355" s="61"/>
      <c r="BQ355" s="61"/>
      <c r="BR355" s="61"/>
      <c r="BS355" s="61"/>
      <c r="BT355" s="61"/>
      <c r="BU355" s="61"/>
      <c r="BV355" s="61"/>
      <c r="BW355" s="61"/>
      <c r="BX355" s="61"/>
      <c r="BY355" s="61"/>
      <c r="BZ355" s="61"/>
      <c r="CA355" s="61"/>
    </row>
    <row r="356" spans="1:79" ht="23.5" x14ac:dyDescent="0.25">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c r="BQ356" s="61"/>
      <c r="BR356" s="61"/>
      <c r="BS356" s="61"/>
      <c r="BT356" s="61"/>
      <c r="BU356" s="61"/>
      <c r="BV356" s="61"/>
      <c r="BW356" s="61"/>
      <c r="BX356" s="61"/>
      <c r="BY356" s="61"/>
      <c r="BZ356" s="61"/>
      <c r="CA356" s="61"/>
    </row>
    <row r="357" spans="1:79" ht="23.5" x14ac:dyDescent="0.25">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c r="AS357" s="61"/>
      <c r="AT357" s="61"/>
      <c r="AU357" s="61"/>
      <c r="AV357" s="61"/>
      <c r="AW357" s="61"/>
      <c r="AX357" s="61"/>
      <c r="AY357" s="61"/>
      <c r="AZ357" s="61"/>
      <c r="BA357" s="61"/>
      <c r="BB357" s="61"/>
      <c r="BC357" s="61"/>
      <c r="BD357" s="61"/>
      <c r="BE357" s="61"/>
      <c r="BF357" s="61"/>
      <c r="BG357" s="61"/>
      <c r="BH357" s="61"/>
      <c r="BI357" s="61"/>
      <c r="BJ357" s="61"/>
      <c r="BK357" s="61"/>
      <c r="BL357" s="61"/>
      <c r="BM357" s="61"/>
      <c r="BN357" s="61"/>
      <c r="BO357" s="61"/>
      <c r="BP357" s="61"/>
      <c r="BQ357" s="61"/>
      <c r="BR357" s="61"/>
      <c r="BS357" s="61"/>
      <c r="BT357" s="61"/>
      <c r="BU357" s="61"/>
      <c r="BV357" s="61"/>
      <c r="BW357" s="61"/>
      <c r="BX357" s="61"/>
      <c r="BY357" s="61"/>
      <c r="BZ357" s="61"/>
      <c r="CA357" s="61"/>
    </row>
    <row r="358" spans="1:79" ht="23.5" x14ac:dyDescent="0.25">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1"/>
      <c r="BC358" s="61"/>
      <c r="BD358" s="61"/>
      <c r="BE358" s="61"/>
      <c r="BF358" s="61"/>
      <c r="BG358" s="61"/>
      <c r="BH358" s="61"/>
      <c r="BI358" s="61"/>
      <c r="BJ358" s="61"/>
      <c r="BK358" s="61"/>
      <c r="BL358" s="61"/>
      <c r="BM358" s="61"/>
      <c r="BN358" s="61"/>
      <c r="BO358" s="61"/>
      <c r="BP358" s="61"/>
      <c r="BQ358" s="61"/>
      <c r="BR358" s="61"/>
      <c r="BS358" s="61"/>
      <c r="BT358" s="61"/>
      <c r="BU358" s="61"/>
      <c r="BV358" s="61"/>
      <c r="BW358" s="61"/>
      <c r="BX358" s="61"/>
      <c r="BY358" s="61"/>
      <c r="BZ358" s="61"/>
      <c r="CA358" s="61"/>
    </row>
    <row r="359" spans="1:79" ht="23.5" x14ac:dyDescent="0.25">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c r="AS359" s="61"/>
      <c r="AT359" s="61"/>
      <c r="AU359" s="61"/>
      <c r="AV359" s="61"/>
      <c r="AW359" s="61"/>
      <c r="AX359" s="61"/>
      <c r="AY359" s="61"/>
      <c r="AZ359" s="61"/>
      <c r="BA359" s="61"/>
      <c r="BB359" s="61"/>
      <c r="BC359" s="61"/>
      <c r="BD359" s="61"/>
      <c r="BE359" s="61"/>
      <c r="BF359" s="61"/>
      <c r="BG359" s="61"/>
      <c r="BH359" s="61"/>
      <c r="BI359" s="61"/>
      <c r="BJ359" s="61"/>
      <c r="BK359" s="61"/>
      <c r="BL359" s="61"/>
      <c r="BM359" s="61"/>
      <c r="BN359" s="61"/>
      <c r="BO359" s="61"/>
      <c r="BP359" s="61"/>
      <c r="BQ359" s="61"/>
      <c r="BR359" s="61"/>
      <c r="BS359" s="61"/>
      <c r="BT359" s="61"/>
      <c r="BU359" s="61"/>
      <c r="BV359" s="61"/>
      <c r="BW359" s="61"/>
      <c r="BX359" s="61"/>
      <c r="BY359" s="61"/>
      <c r="BZ359" s="61"/>
      <c r="CA359" s="61"/>
    </row>
    <row r="360" spans="1:79" ht="23.5" x14ac:dyDescent="0.25">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c r="AS360" s="61"/>
      <c r="AT360" s="61"/>
      <c r="AU360" s="61"/>
      <c r="AV360" s="61"/>
      <c r="AW360" s="61"/>
      <c r="AX360" s="61"/>
      <c r="AY360" s="61"/>
      <c r="AZ360" s="61"/>
      <c r="BA360" s="61"/>
      <c r="BB360" s="61"/>
      <c r="BC360" s="61"/>
      <c r="BD360" s="61"/>
      <c r="BE360" s="61"/>
      <c r="BF360" s="61"/>
      <c r="BG360" s="61"/>
      <c r="BH360" s="61"/>
      <c r="BI360" s="61"/>
      <c r="BJ360" s="61"/>
      <c r="BK360" s="61"/>
      <c r="BL360" s="61"/>
      <c r="BM360" s="61"/>
      <c r="BN360" s="61"/>
      <c r="BO360" s="61"/>
      <c r="BP360" s="61"/>
      <c r="BQ360" s="61"/>
      <c r="BR360" s="61"/>
      <c r="BS360" s="61"/>
      <c r="BT360" s="61"/>
      <c r="BU360" s="61"/>
      <c r="BV360" s="61"/>
      <c r="BW360" s="61"/>
      <c r="BX360" s="61"/>
      <c r="BY360" s="61"/>
      <c r="BZ360" s="61"/>
      <c r="CA360" s="61"/>
    </row>
    <row r="361" spans="1:79" ht="23.5" x14ac:dyDescent="0.25">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c r="AS361" s="61"/>
      <c r="AT361" s="61"/>
      <c r="AU361" s="61"/>
      <c r="AV361" s="61"/>
      <c r="AW361" s="61"/>
      <c r="AX361" s="61"/>
      <c r="AY361" s="61"/>
      <c r="AZ361" s="61"/>
      <c r="BA361" s="61"/>
      <c r="BB361" s="61"/>
      <c r="BC361" s="61"/>
      <c r="BD361" s="61"/>
      <c r="BE361" s="61"/>
      <c r="BF361" s="61"/>
      <c r="BG361" s="61"/>
      <c r="BH361" s="61"/>
      <c r="BI361" s="61"/>
      <c r="BJ361" s="61"/>
      <c r="BK361" s="61"/>
      <c r="BL361" s="61"/>
      <c r="BM361" s="61"/>
      <c r="BN361" s="61"/>
      <c r="BO361" s="61"/>
      <c r="BP361" s="61"/>
      <c r="BQ361" s="61"/>
      <c r="BR361" s="61"/>
      <c r="BS361" s="61"/>
      <c r="BT361" s="61"/>
      <c r="BU361" s="61"/>
      <c r="BV361" s="61"/>
      <c r="BW361" s="61"/>
      <c r="BX361" s="61"/>
      <c r="BY361" s="61"/>
      <c r="BZ361" s="61"/>
      <c r="CA361" s="61"/>
    </row>
    <row r="362" spans="1:79" ht="23.5" x14ac:dyDescent="0.25">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c r="AS362" s="61"/>
      <c r="AT362" s="61"/>
      <c r="AU362" s="61"/>
      <c r="AV362" s="61"/>
      <c r="AW362" s="61"/>
      <c r="AX362" s="61"/>
      <c r="AY362" s="61"/>
      <c r="AZ362" s="61"/>
      <c r="BA362" s="61"/>
      <c r="BB362" s="61"/>
      <c r="BC362" s="61"/>
      <c r="BD362" s="61"/>
      <c r="BE362" s="61"/>
      <c r="BF362" s="61"/>
      <c r="BG362" s="61"/>
      <c r="BH362" s="61"/>
      <c r="BI362" s="61"/>
      <c r="BJ362" s="61"/>
      <c r="BK362" s="61"/>
      <c r="BL362" s="61"/>
      <c r="BM362" s="61"/>
      <c r="BN362" s="61"/>
      <c r="BO362" s="61"/>
      <c r="BP362" s="61"/>
      <c r="BQ362" s="61"/>
      <c r="BR362" s="61"/>
      <c r="BS362" s="61"/>
      <c r="BT362" s="61"/>
      <c r="BU362" s="61"/>
      <c r="BV362" s="61"/>
      <c r="BW362" s="61"/>
      <c r="BX362" s="61"/>
      <c r="BY362" s="61"/>
      <c r="BZ362" s="61"/>
      <c r="CA362" s="61"/>
    </row>
    <row r="363" spans="1:79" ht="23.5" x14ac:dyDescent="0.25">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c r="AS363" s="61"/>
      <c r="AT363" s="61"/>
      <c r="AU363" s="61"/>
      <c r="AV363" s="61"/>
      <c r="AW363" s="61"/>
      <c r="AX363" s="61"/>
      <c r="AY363" s="61"/>
      <c r="AZ363" s="61"/>
      <c r="BA363" s="61"/>
      <c r="BB363" s="61"/>
      <c r="BC363" s="61"/>
      <c r="BD363" s="61"/>
      <c r="BE363" s="61"/>
      <c r="BF363" s="61"/>
      <c r="BG363" s="61"/>
      <c r="BH363" s="61"/>
      <c r="BI363" s="61"/>
      <c r="BJ363" s="61"/>
      <c r="BK363" s="61"/>
      <c r="BL363" s="61"/>
      <c r="BM363" s="61"/>
      <c r="BN363" s="61"/>
      <c r="BO363" s="61"/>
      <c r="BP363" s="61"/>
      <c r="BQ363" s="61"/>
      <c r="BR363" s="61"/>
      <c r="BS363" s="61"/>
      <c r="BT363" s="61"/>
      <c r="BU363" s="61"/>
      <c r="BV363" s="61"/>
      <c r="BW363" s="61"/>
      <c r="BX363" s="61"/>
      <c r="BY363" s="61"/>
      <c r="BZ363" s="61"/>
      <c r="CA363" s="61"/>
    </row>
    <row r="364" spans="1:79" ht="23.5" x14ac:dyDescent="0.25">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1"/>
      <c r="BS364" s="61"/>
      <c r="BT364" s="61"/>
      <c r="BU364" s="61"/>
      <c r="BV364" s="61"/>
      <c r="BW364" s="61"/>
      <c r="BX364" s="61"/>
      <c r="BY364" s="61"/>
      <c r="BZ364" s="61"/>
      <c r="CA364" s="61"/>
    </row>
    <row r="365" spans="1:79" ht="23.5" x14ac:dyDescent="0.25">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1"/>
      <c r="BC365" s="61"/>
      <c r="BD365" s="61"/>
      <c r="BE365" s="61"/>
      <c r="BF365" s="61"/>
      <c r="BG365" s="61"/>
      <c r="BH365" s="61"/>
      <c r="BI365" s="61"/>
      <c r="BJ365" s="61"/>
      <c r="BK365" s="61"/>
      <c r="BL365" s="61"/>
      <c r="BM365" s="61"/>
      <c r="BN365" s="61"/>
      <c r="BO365" s="61"/>
      <c r="BP365" s="61"/>
      <c r="BQ365" s="61"/>
      <c r="BR365" s="61"/>
      <c r="BS365" s="61"/>
      <c r="BT365" s="61"/>
      <c r="BU365" s="61"/>
      <c r="BV365" s="61"/>
      <c r="BW365" s="61"/>
      <c r="BX365" s="61"/>
      <c r="BY365" s="61"/>
      <c r="BZ365" s="61"/>
      <c r="CA365" s="61"/>
    </row>
    <row r="366" spans="1:79" ht="23.5" x14ac:dyDescent="0.25">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1"/>
      <c r="BC366" s="61"/>
      <c r="BD366" s="61"/>
      <c r="BE366" s="61"/>
      <c r="BF366" s="61"/>
      <c r="BG366" s="61"/>
      <c r="BH366" s="61"/>
      <c r="BI366" s="61"/>
      <c r="BJ366" s="61"/>
      <c r="BK366" s="61"/>
      <c r="BL366" s="61"/>
      <c r="BM366" s="61"/>
      <c r="BN366" s="61"/>
      <c r="BO366" s="61"/>
      <c r="BP366" s="61"/>
      <c r="BQ366" s="61"/>
      <c r="BR366" s="61"/>
      <c r="BS366" s="61"/>
      <c r="BT366" s="61"/>
      <c r="BU366" s="61"/>
      <c r="BV366" s="61"/>
      <c r="BW366" s="61"/>
      <c r="BX366" s="61"/>
      <c r="BY366" s="61"/>
      <c r="BZ366" s="61"/>
      <c r="CA366" s="61"/>
    </row>
    <row r="367" spans="1:79" ht="23.5" x14ac:dyDescent="0.25">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c r="AY367" s="61"/>
      <c r="AZ367" s="61"/>
      <c r="BA367" s="61"/>
      <c r="BB367" s="61"/>
      <c r="BC367" s="61"/>
      <c r="BD367" s="61"/>
      <c r="BE367" s="61"/>
      <c r="BF367" s="61"/>
      <c r="BG367" s="61"/>
      <c r="BH367" s="61"/>
      <c r="BI367" s="61"/>
      <c r="BJ367" s="61"/>
      <c r="BK367" s="61"/>
      <c r="BL367" s="61"/>
      <c r="BM367" s="61"/>
      <c r="BN367" s="61"/>
      <c r="BO367" s="61"/>
      <c r="BP367" s="61"/>
      <c r="BQ367" s="61"/>
      <c r="BR367" s="61"/>
      <c r="BS367" s="61"/>
      <c r="BT367" s="61"/>
      <c r="BU367" s="61"/>
      <c r="BV367" s="61"/>
      <c r="BW367" s="61"/>
      <c r="BX367" s="61"/>
      <c r="BY367" s="61"/>
      <c r="BZ367" s="61"/>
      <c r="CA367" s="61"/>
    </row>
    <row r="368" spans="1:79" ht="23.5" x14ac:dyDescent="0.25">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61"/>
      <c r="AZ368" s="61"/>
      <c r="BA368" s="61"/>
      <c r="BB368" s="61"/>
      <c r="BC368" s="61"/>
      <c r="BD368" s="61"/>
      <c r="BE368" s="61"/>
      <c r="BF368" s="61"/>
      <c r="BG368" s="61"/>
      <c r="BH368" s="61"/>
      <c r="BI368" s="61"/>
      <c r="BJ368" s="61"/>
      <c r="BK368" s="61"/>
      <c r="BL368" s="61"/>
      <c r="BM368" s="61"/>
      <c r="BN368" s="61"/>
      <c r="BO368" s="61"/>
      <c r="BP368" s="61"/>
      <c r="BQ368" s="61"/>
      <c r="BR368" s="61"/>
      <c r="BS368" s="61"/>
      <c r="BT368" s="61"/>
      <c r="BU368" s="61"/>
      <c r="BV368" s="61"/>
      <c r="BW368" s="61"/>
      <c r="BX368" s="61"/>
      <c r="BY368" s="61"/>
      <c r="BZ368" s="61"/>
      <c r="CA368" s="61"/>
    </row>
    <row r="369" spans="1:79" ht="23.5" x14ac:dyDescent="0.25">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61"/>
      <c r="AZ369" s="61"/>
      <c r="BA369" s="61"/>
      <c r="BB369" s="61"/>
      <c r="BC369" s="61"/>
      <c r="BD369" s="61"/>
      <c r="BE369" s="61"/>
      <c r="BF369" s="61"/>
      <c r="BG369" s="61"/>
      <c r="BH369" s="61"/>
      <c r="BI369" s="61"/>
      <c r="BJ369" s="61"/>
      <c r="BK369" s="61"/>
      <c r="BL369" s="61"/>
      <c r="BM369" s="61"/>
      <c r="BN369" s="61"/>
      <c r="BO369" s="61"/>
      <c r="BP369" s="61"/>
      <c r="BQ369" s="61"/>
      <c r="BR369" s="61"/>
      <c r="BS369" s="61"/>
      <c r="BT369" s="61"/>
      <c r="BU369" s="61"/>
      <c r="BV369" s="61"/>
      <c r="BW369" s="61"/>
      <c r="BX369" s="61"/>
      <c r="BY369" s="61"/>
      <c r="BZ369" s="61"/>
      <c r="CA369" s="61"/>
    </row>
    <row r="370" spans="1:79" ht="23.5" x14ac:dyDescent="0.25">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1"/>
      <c r="BB370" s="61"/>
      <c r="BC370" s="61"/>
      <c r="BD370" s="61"/>
      <c r="BE370" s="61"/>
      <c r="BF370" s="61"/>
      <c r="BG370" s="61"/>
      <c r="BH370" s="61"/>
      <c r="BI370" s="61"/>
      <c r="BJ370" s="61"/>
      <c r="BK370" s="61"/>
      <c r="BL370" s="61"/>
      <c r="BM370" s="61"/>
      <c r="BN370" s="61"/>
      <c r="BO370" s="61"/>
      <c r="BP370" s="61"/>
      <c r="BQ370" s="61"/>
      <c r="BR370" s="61"/>
      <c r="BS370" s="61"/>
      <c r="BT370" s="61"/>
      <c r="BU370" s="61"/>
      <c r="BV370" s="61"/>
      <c r="BW370" s="61"/>
      <c r="BX370" s="61"/>
      <c r="BY370" s="61"/>
      <c r="BZ370" s="61"/>
      <c r="CA370" s="61"/>
    </row>
    <row r="371" spans="1:79" ht="23.5" x14ac:dyDescent="0.25">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1"/>
      <c r="BB371" s="61"/>
      <c r="BC371" s="61"/>
      <c r="BD371" s="61"/>
      <c r="BE371" s="61"/>
      <c r="BF371" s="61"/>
      <c r="BG371" s="61"/>
      <c r="BH371" s="61"/>
      <c r="BI371" s="61"/>
      <c r="BJ371" s="61"/>
      <c r="BK371" s="61"/>
      <c r="BL371" s="61"/>
      <c r="BM371" s="61"/>
      <c r="BN371" s="61"/>
      <c r="BO371" s="61"/>
      <c r="BP371" s="61"/>
      <c r="BQ371" s="61"/>
      <c r="BR371" s="61"/>
      <c r="BS371" s="61"/>
      <c r="BT371" s="61"/>
      <c r="BU371" s="61"/>
      <c r="BV371" s="61"/>
      <c r="BW371" s="61"/>
      <c r="BX371" s="61"/>
      <c r="BY371" s="61"/>
      <c r="BZ371" s="61"/>
      <c r="CA371" s="61"/>
    </row>
    <row r="372" spans="1:79" ht="23.5" x14ac:dyDescent="0.25">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1"/>
      <c r="BB372" s="61"/>
      <c r="BC372" s="61"/>
      <c r="BD372" s="61"/>
      <c r="BE372" s="61"/>
      <c r="BF372" s="61"/>
      <c r="BG372" s="61"/>
      <c r="BH372" s="61"/>
      <c r="BI372" s="61"/>
      <c r="BJ372" s="61"/>
      <c r="BK372" s="61"/>
      <c r="BL372" s="61"/>
      <c r="BM372" s="61"/>
      <c r="BN372" s="61"/>
      <c r="BO372" s="61"/>
      <c r="BP372" s="61"/>
      <c r="BQ372" s="61"/>
      <c r="BR372" s="61"/>
      <c r="BS372" s="61"/>
      <c r="BT372" s="61"/>
      <c r="BU372" s="61"/>
      <c r="BV372" s="61"/>
      <c r="BW372" s="61"/>
      <c r="BX372" s="61"/>
      <c r="BY372" s="61"/>
      <c r="BZ372" s="61"/>
      <c r="CA372" s="61"/>
    </row>
    <row r="373" spans="1:79" ht="23.5" x14ac:dyDescent="0.25">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1"/>
      <c r="BB373" s="61"/>
      <c r="BC373" s="61"/>
      <c r="BD373" s="61"/>
      <c r="BE373" s="61"/>
      <c r="BF373" s="61"/>
      <c r="BG373" s="61"/>
      <c r="BH373" s="61"/>
      <c r="BI373" s="61"/>
      <c r="BJ373" s="61"/>
      <c r="BK373" s="61"/>
      <c r="BL373" s="61"/>
      <c r="BM373" s="61"/>
      <c r="BN373" s="61"/>
      <c r="BO373" s="61"/>
      <c r="BP373" s="61"/>
      <c r="BQ373" s="61"/>
      <c r="BR373" s="61"/>
      <c r="BS373" s="61"/>
      <c r="BT373" s="61"/>
      <c r="BU373" s="61"/>
      <c r="BV373" s="61"/>
      <c r="BW373" s="61"/>
      <c r="BX373" s="61"/>
      <c r="BY373" s="61"/>
      <c r="BZ373" s="61"/>
      <c r="CA373" s="61"/>
    </row>
    <row r="374" spans="1:79" ht="23.5" x14ac:dyDescent="0.25">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1"/>
      <c r="BB374" s="61"/>
      <c r="BC374" s="61"/>
      <c r="BD374" s="61"/>
      <c r="BE374" s="61"/>
      <c r="BF374" s="61"/>
      <c r="BG374" s="61"/>
      <c r="BH374" s="61"/>
      <c r="BI374" s="61"/>
      <c r="BJ374" s="61"/>
      <c r="BK374" s="61"/>
      <c r="BL374" s="61"/>
      <c r="BM374" s="61"/>
      <c r="BN374" s="61"/>
      <c r="BO374" s="61"/>
      <c r="BP374" s="61"/>
      <c r="BQ374" s="61"/>
      <c r="BR374" s="61"/>
      <c r="BS374" s="61"/>
      <c r="BT374" s="61"/>
      <c r="BU374" s="61"/>
      <c r="BV374" s="61"/>
      <c r="BW374" s="61"/>
      <c r="BX374" s="61"/>
      <c r="BY374" s="61"/>
      <c r="BZ374" s="61"/>
      <c r="CA374" s="61"/>
    </row>
    <row r="375" spans="1:79" ht="23.5" x14ac:dyDescent="0.25">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c r="AS375" s="61"/>
      <c r="AT375" s="61"/>
      <c r="AU375" s="61"/>
      <c r="AV375" s="61"/>
      <c r="AW375" s="61"/>
      <c r="AX375" s="61"/>
      <c r="AY375" s="61"/>
      <c r="AZ375" s="61"/>
      <c r="BA375" s="61"/>
      <c r="BB375" s="61"/>
      <c r="BC375" s="61"/>
      <c r="BD375" s="61"/>
      <c r="BE375" s="61"/>
      <c r="BF375" s="61"/>
      <c r="BG375" s="61"/>
      <c r="BH375" s="61"/>
      <c r="BI375" s="61"/>
      <c r="BJ375" s="61"/>
      <c r="BK375" s="61"/>
      <c r="BL375" s="61"/>
      <c r="BM375" s="61"/>
      <c r="BN375" s="61"/>
      <c r="BO375" s="61"/>
      <c r="BP375" s="61"/>
      <c r="BQ375" s="61"/>
      <c r="BR375" s="61"/>
      <c r="BS375" s="61"/>
      <c r="BT375" s="61"/>
      <c r="BU375" s="61"/>
      <c r="BV375" s="61"/>
      <c r="BW375" s="61"/>
      <c r="BX375" s="61"/>
      <c r="BY375" s="61"/>
      <c r="BZ375" s="61"/>
      <c r="CA375" s="61"/>
    </row>
    <row r="376" spans="1:79" ht="23.5" x14ac:dyDescent="0.25">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c r="AS376" s="61"/>
      <c r="AT376" s="61"/>
      <c r="AU376" s="61"/>
      <c r="AV376" s="61"/>
      <c r="AW376" s="61"/>
      <c r="AX376" s="61"/>
      <c r="AY376" s="61"/>
      <c r="AZ376" s="61"/>
      <c r="BA376" s="61"/>
      <c r="BB376" s="61"/>
      <c r="BC376" s="61"/>
      <c r="BD376" s="61"/>
      <c r="BE376" s="61"/>
      <c r="BF376" s="61"/>
      <c r="BG376" s="61"/>
      <c r="BH376" s="61"/>
      <c r="BI376" s="61"/>
      <c r="BJ376" s="61"/>
      <c r="BK376" s="61"/>
      <c r="BL376" s="61"/>
      <c r="BM376" s="61"/>
      <c r="BN376" s="61"/>
      <c r="BO376" s="61"/>
      <c r="BP376" s="61"/>
      <c r="BQ376" s="61"/>
      <c r="BR376" s="61"/>
      <c r="BS376" s="61"/>
      <c r="BT376" s="61"/>
      <c r="BU376" s="61"/>
      <c r="BV376" s="61"/>
      <c r="BW376" s="61"/>
      <c r="BX376" s="61"/>
      <c r="BY376" s="61"/>
      <c r="BZ376" s="61"/>
      <c r="CA376" s="61"/>
    </row>
    <row r="377" spans="1:79" ht="23.5" x14ac:dyDescent="0.25">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c r="AS377" s="61"/>
      <c r="AT377" s="61"/>
      <c r="AU377" s="61"/>
      <c r="AV377" s="61"/>
      <c r="AW377" s="61"/>
      <c r="AX377" s="61"/>
      <c r="AY377" s="61"/>
      <c r="AZ377" s="61"/>
      <c r="BA377" s="61"/>
      <c r="BB377" s="61"/>
      <c r="BC377" s="61"/>
      <c r="BD377" s="61"/>
      <c r="BE377" s="61"/>
      <c r="BF377" s="61"/>
      <c r="BG377" s="61"/>
      <c r="BH377" s="61"/>
      <c r="BI377" s="61"/>
      <c r="BJ377" s="61"/>
      <c r="BK377" s="61"/>
      <c r="BL377" s="61"/>
      <c r="BM377" s="61"/>
      <c r="BN377" s="61"/>
      <c r="BO377" s="61"/>
      <c r="BP377" s="61"/>
      <c r="BQ377" s="61"/>
      <c r="BR377" s="61"/>
      <c r="BS377" s="61"/>
      <c r="BT377" s="61"/>
      <c r="BU377" s="61"/>
      <c r="BV377" s="61"/>
      <c r="BW377" s="61"/>
      <c r="BX377" s="61"/>
      <c r="BY377" s="61"/>
      <c r="BZ377" s="61"/>
      <c r="CA377" s="61"/>
    </row>
    <row r="378" spans="1:79" ht="23.5" x14ac:dyDescent="0.25">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c r="AS378" s="61"/>
      <c r="AT378" s="61"/>
      <c r="AU378" s="61"/>
      <c r="AV378" s="61"/>
      <c r="AW378" s="61"/>
      <c r="AX378" s="61"/>
      <c r="AY378" s="61"/>
      <c r="AZ378" s="61"/>
      <c r="BA378" s="61"/>
      <c r="BB378" s="61"/>
      <c r="BC378" s="61"/>
      <c r="BD378" s="61"/>
      <c r="BE378" s="61"/>
      <c r="BF378" s="61"/>
      <c r="BG378" s="61"/>
      <c r="BH378" s="61"/>
      <c r="BI378" s="61"/>
      <c r="BJ378" s="61"/>
      <c r="BK378" s="61"/>
      <c r="BL378" s="61"/>
      <c r="BM378" s="61"/>
      <c r="BN378" s="61"/>
      <c r="BO378" s="61"/>
      <c r="BP378" s="61"/>
      <c r="BQ378" s="61"/>
      <c r="BR378" s="61"/>
      <c r="BS378" s="61"/>
      <c r="BT378" s="61"/>
      <c r="BU378" s="61"/>
      <c r="BV378" s="61"/>
      <c r="BW378" s="61"/>
      <c r="BX378" s="61"/>
      <c r="BY378" s="61"/>
      <c r="BZ378" s="61"/>
      <c r="CA378" s="61"/>
    </row>
    <row r="379" spans="1:79" ht="23.5" x14ac:dyDescent="0.25">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c r="AS379" s="61"/>
      <c r="AT379" s="61"/>
      <c r="AU379" s="61"/>
      <c r="AV379" s="61"/>
      <c r="AW379" s="61"/>
      <c r="AX379" s="61"/>
      <c r="AY379" s="61"/>
      <c r="AZ379" s="61"/>
      <c r="BA379" s="61"/>
      <c r="BB379" s="61"/>
      <c r="BC379" s="61"/>
      <c r="BD379" s="61"/>
      <c r="BE379" s="61"/>
      <c r="BF379" s="61"/>
      <c r="BG379" s="61"/>
      <c r="BH379" s="61"/>
      <c r="BI379" s="61"/>
      <c r="BJ379" s="61"/>
      <c r="BK379" s="61"/>
      <c r="BL379" s="61"/>
      <c r="BM379" s="61"/>
      <c r="BN379" s="61"/>
      <c r="BO379" s="61"/>
      <c r="BP379" s="61"/>
      <c r="BQ379" s="61"/>
      <c r="BR379" s="61"/>
      <c r="BS379" s="61"/>
      <c r="BT379" s="61"/>
      <c r="BU379" s="61"/>
      <c r="BV379" s="61"/>
      <c r="BW379" s="61"/>
      <c r="BX379" s="61"/>
      <c r="BY379" s="61"/>
      <c r="BZ379" s="61"/>
      <c r="CA379" s="61"/>
    </row>
    <row r="380" spans="1:79" ht="23.5" x14ac:dyDescent="0.25">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c r="AS380" s="61"/>
      <c r="AT380" s="61"/>
      <c r="AU380" s="61"/>
      <c r="AV380" s="61"/>
      <c r="AW380" s="61"/>
      <c r="AX380" s="61"/>
      <c r="AY380" s="61"/>
      <c r="AZ380" s="61"/>
      <c r="BA380" s="61"/>
      <c r="BB380" s="61"/>
      <c r="BC380" s="61"/>
      <c r="BD380" s="61"/>
      <c r="BE380" s="61"/>
      <c r="BF380" s="61"/>
      <c r="BG380" s="61"/>
      <c r="BH380" s="61"/>
      <c r="BI380" s="61"/>
      <c r="BJ380" s="61"/>
      <c r="BK380" s="61"/>
      <c r="BL380" s="61"/>
      <c r="BM380" s="61"/>
      <c r="BN380" s="61"/>
      <c r="BO380" s="61"/>
      <c r="BP380" s="61"/>
      <c r="BQ380" s="61"/>
      <c r="BR380" s="61"/>
      <c r="BS380" s="61"/>
      <c r="BT380" s="61"/>
      <c r="BU380" s="61"/>
      <c r="BV380" s="61"/>
      <c r="BW380" s="61"/>
      <c r="BX380" s="61"/>
      <c r="BY380" s="61"/>
      <c r="BZ380" s="61"/>
      <c r="CA380" s="61"/>
    </row>
    <row r="381" spans="1:79" ht="23.5" x14ac:dyDescent="0.25">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c r="AS381" s="61"/>
      <c r="AT381" s="61"/>
      <c r="AU381" s="61"/>
      <c r="AV381" s="61"/>
      <c r="AW381" s="61"/>
      <c r="AX381" s="61"/>
      <c r="AY381" s="61"/>
      <c r="AZ381" s="61"/>
      <c r="BA381" s="61"/>
      <c r="BB381" s="61"/>
      <c r="BC381" s="61"/>
      <c r="BD381" s="61"/>
      <c r="BE381" s="61"/>
      <c r="BF381" s="61"/>
      <c r="BG381" s="61"/>
      <c r="BH381" s="61"/>
      <c r="BI381" s="61"/>
      <c r="BJ381" s="61"/>
      <c r="BK381" s="61"/>
      <c r="BL381" s="61"/>
      <c r="BM381" s="61"/>
      <c r="BN381" s="61"/>
      <c r="BO381" s="61"/>
      <c r="BP381" s="61"/>
      <c r="BQ381" s="61"/>
      <c r="BR381" s="61"/>
      <c r="BS381" s="61"/>
      <c r="BT381" s="61"/>
      <c r="BU381" s="61"/>
      <c r="BV381" s="61"/>
      <c r="BW381" s="61"/>
      <c r="BX381" s="61"/>
      <c r="BY381" s="61"/>
      <c r="BZ381" s="61"/>
      <c r="CA381" s="61"/>
    </row>
    <row r="382" spans="1:79" ht="23.5" x14ac:dyDescent="0.25">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c r="AS382" s="61"/>
      <c r="AT382" s="61"/>
      <c r="AU382" s="61"/>
      <c r="AV382" s="61"/>
      <c r="AW382" s="61"/>
      <c r="AX382" s="61"/>
      <c r="AY382" s="61"/>
      <c r="AZ382" s="61"/>
      <c r="BA382" s="61"/>
      <c r="BB382" s="61"/>
      <c r="BC382" s="61"/>
      <c r="BD382" s="61"/>
      <c r="BE382" s="61"/>
      <c r="BF382" s="61"/>
      <c r="BG382" s="61"/>
      <c r="BH382" s="61"/>
      <c r="BI382" s="61"/>
      <c r="BJ382" s="61"/>
      <c r="BK382" s="61"/>
      <c r="BL382" s="61"/>
      <c r="BM382" s="61"/>
      <c r="BN382" s="61"/>
      <c r="BO382" s="61"/>
      <c r="BP382" s="61"/>
      <c r="BQ382" s="61"/>
      <c r="BR382" s="61"/>
      <c r="BS382" s="61"/>
      <c r="BT382" s="61"/>
      <c r="BU382" s="61"/>
      <c r="BV382" s="61"/>
      <c r="BW382" s="61"/>
      <c r="BX382" s="61"/>
      <c r="BY382" s="61"/>
      <c r="BZ382" s="61"/>
      <c r="CA382" s="61"/>
    </row>
    <row r="383" spans="1:79" ht="23.5" x14ac:dyDescent="0.25">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c r="AS383" s="61"/>
      <c r="AT383" s="61"/>
      <c r="AU383" s="61"/>
      <c r="AV383" s="61"/>
      <c r="AW383" s="61"/>
      <c r="AX383" s="61"/>
      <c r="AY383" s="61"/>
      <c r="AZ383" s="61"/>
      <c r="BA383" s="61"/>
      <c r="BB383" s="61"/>
      <c r="BC383" s="61"/>
      <c r="BD383" s="61"/>
      <c r="BE383" s="61"/>
      <c r="BF383" s="61"/>
      <c r="BG383" s="61"/>
      <c r="BH383" s="61"/>
      <c r="BI383" s="61"/>
      <c r="BJ383" s="61"/>
      <c r="BK383" s="61"/>
      <c r="BL383" s="61"/>
      <c r="BM383" s="61"/>
      <c r="BN383" s="61"/>
      <c r="BO383" s="61"/>
      <c r="BP383" s="61"/>
      <c r="BQ383" s="61"/>
      <c r="BR383" s="61"/>
      <c r="BS383" s="61"/>
      <c r="BT383" s="61"/>
      <c r="BU383" s="61"/>
      <c r="BV383" s="61"/>
      <c r="BW383" s="61"/>
      <c r="BX383" s="61"/>
      <c r="BY383" s="61"/>
      <c r="BZ383" s="61"/>
      <c r="CA383" s="61"/>
    </row>
    <row r="384" spans="1:79" ht="23.5" x14ac:dyDescent="0.25">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c r="AS384" s="61"/>
      <c r="AT384" s="61"/>
      <c r="AU384" s="61"/>
      <c r="AV384" s="61"/>
      <c r="AW384" s="61"/>
      <c r="AX384" s="61"/>
      <c r="AY384" s="61"/>
      <c r="AZ384" s="61"/>
      <c r="BA384" s="61"/>
      <c r="BB384" s="61"/>
      <c r="BC384" s="61"/>
      <c r="BD384" s="61"/>
      <c r="BE384" s="61"/>
      <c r="BF384" s="61"/>
      <c r="BG384" s="61"/>
      <c r="BH384" s="61"/>
      <c r="BI384" s="61"/>
      <c r="BJ384" s="61"/>
      <c r="BK384" s="61"/>
      <c r="BL384" s="61"/>
      <c r="BM384" s="61"/>
      <c r="BN384" s="61"/>
      <c r="BO384" s="61"/>
      <c r="BP384" s="61"/>
      <c r="BQ384" s="61"/>
      <c r="BR384" s="61"/>
      <c r="BS384" s="61"/>
      <c r="BT384" s="61"/>
      <c r="BU384" s="61"/>
      <c r="BV384" s="61"/>
      <c r="BW384" s="61"/>
      <c r="BX384" s="61"/>
      <c r="BY384" s="61"/>
      <c r="BZ384" s="61"/>
      <c r="CA384" s="61"/>
    </row>
    <row r="385" spans="1:79" ht="23.5" x14ac:dyDescent="0.25">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c r="AS385" s="61"/>
      <c r="AT385" s="61"/>
      <c r="AU385" s="61"/>
      <c r="AV385" s="61"/>
      <c r="AW385" s="61"/>
      <c r="AX385" s="61"/>
      <c r="AY385" s="61"/>
      <c r="AZ385" s="61"/>
      <c r="BA385" s="61"/>
      <c r="BB385" s="61"/>
      <c r="BC385" s="61"/>
      <c r="BD385" s="61"/>
      <c r="BE385" s="61"/>
      <c r="BF385" s="61"/>
      <c r="BG385" s="61"/>
      <c r="BH385" s="61"/>
      <c r="BI385" s="61"/>
      <c r="BJ385" s="61"/>
      <c r="BK385" s="61"/>
      <c r="BL385" s="61"/>
      <c r="BM385" s="61"/>
      <c r="BN385" s="61"/>
      <c r="BO385" s="61"/>
      <c r="BP385" s="61"/>
      <c r="BQ385" s="61"/>
      <c r="BR385" s="61"/>
      <c r="BS385" s="61"/>
      <c r="BT385" s="61"/>
      <c r="BU385" s="61"/>
      <c r="BV385" s="61"/>
      <c r="BW385" s="61"/>
      <c r="BX385" s="61"/>
      <c r="BY385" s="61"/>
      <c r="BZ385" s="61"/>
      <c r="CA385" s="61"/>
    </row>
    <row r="386" spans="1:79" ht="23.5" x14ac:dyDescent="0.25">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c r="AS386" s="61"/>
      <c r="AT386" s="61"/>
      <c r="AU386" s="61"/>
      <c r="AV386" s="61"/>
      <c r="AW386" s="61"/>
      <c r="AX386" s="61"/>
      <c r="AY386" s="61"/>
      <c r="AZ386" s="61"/>
      <c r="BA386" s="61"/>
      <c r="BB386" s="61"/>
      <c r="BC386" s="61"/>
      <c r="BD386" s="61"/>
      <c r="BE386" s="61"/>
      <c r="BF386" s="61"/>
      <c r="BG386" s="61"/>
      <c r="BH386" s="61"/>
      <c r="BI386" s="61"/>
      <c r="BJ386" s="61"/>
      <c r="BK386" s="61"/>
      <c r="BL386" s="61"/>
      <c r="BM386" s="61"/>
      <c r="BN386" s="61"/>
      <c r="BO386" s="61"/>
      <c r="BP386" s="61"/>
      <c r="BQ386" s="61"/>
      <c r="BR386" s="61"/>
      <c r="BS386" s="61"/>
      <c r="BT386" s="61"/>
      <c r="BU386" s="61"/>
      <c r="BV386" s="61"/>
      <c r="BW386" s="61"/>
      <c r="BX386" s="61"/>
      <c r="BY386" s="61"/>
      <c r="BZ386" s="61"/>
      <c r="CA386" s="61"/>
    </row>
    <row r="387" spans="1:79" ht="23.5" x14ac:dyDescent="0.25">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c r="BG387" s="61"/>
      <c r="BH387" s="61"/>
      <c r="BI387" s="61"/>
      <c r="BJ387" s="61"/>
      <c r="BK387" s="61"/>
      <c r="BL387" s="61"/>
      <c r="BM387" s="61"/>
      <c r="BN387" s="61"/>
      <c r="BO387" s="61"/>
      <c r="BP387" s="61"/>
      <c r="BQ387" s="61"/>
      <c r="BR387" s="61"/>
      <c r="BS387" s="61"/>
      <c r="BT387" s="61"/>
      <c r="BU387" s="61"/>
      <c r="BV387" s="61"/>
      <c r="BW387" s="61"/>
      <c r="BX387" s="61"/>
      <c r="BY387" s="61"/>
      <c r="BZ387" s="61"/>
      <c r="CA387" s="61"/>
    </row>
    <row r="388" spans="1:79" ht="23.5" x14ac:dyDescent="0.25">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c r="AS388" s="61"/>
      <c r="AT388" s="61"/>
      <c r="AU388" s="61"/>
      <c r="AV388" s="61"/>
      <c r="AW388" s="61"/>
      <c r="AX388" s="61"/>
      <c r="AY388" s="61"/>
      <c r="AZ388" s="61"/>
      <c r="BA388" s="61"/>
      <c r="BB388" s="61"/>
      <c r="BC388" s="61"/>
      <c r="BD388" s="61"/>
      <c r="BE388" s="61"/>
      <c r="BF388" s="61"/>
      <c r="BG388" s="61"/>
      <c r="BH388" s="61"/>
      <c r="BI388" s="61"/>
      <c r="BJ388" s="61"/>
      <c r="BK388" s="61"/>
      <c r="BL388" s="61"/>
      <c r="BM388" s="61"/>
      <c r="BN388" s="61"/>
      <c r="BO388" s="61"/>
      <c r="BP388" s="61"/>
      <c r="BQ388" s="61"/>
      <c r="BR388" s="61"/>
      <c r="BS388" s="61"/>
      <c r="BT388" s="61"/>
      <c r="BU388" s="61"/>
      <c r="BV388" s="61"/>
      <c r="BW388" s="61"/>
      <c r="BX388" s="61"/>
      <c r="BY388" s="61"/>
      <c r="BZ388" s="61"/>
      <c r="CA388" s="61"/>
    </row>
    <row r="389" spans="1:79" ht="23.5" x14ac:dyDescent="0.25">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61"/>
      <c r="BO389" s="61"/>
      <c r="BP389" s="61"/>
      <c r="BQ389" s="61"/>
      <c r="BR389" s="61"/>
      <c r="BS389" s="61"/>
      <c r="BT389" s="61"/>
      <c r="BU389" s="61"/>
      <c r="BV389" s="61"/>
      <c r="BW389" s="61"/>
      <c r="BX389" s="61"/>
      <c r="BY389" s="61"/>
      <c r="BZ389" s="61"/>
      <c r="CA389" s="61"/>
    </row>
    <row r="390" spans="1:79" ht="23.5" x14ac:dyDescent="0.25">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c r="AS390" s="61"/>
      <c r="AT390" s="61"/>
      <c r="AU390" s="61"/>
      <c r="AV390" s="61"/>
      <c r="AW390" s="61"/>
      <c r="AX390" s="61"/>
      <c r="AY390" s="61"/>
      <c r="AZ390" s="61"/>
      <c r="BA390" s="61"/>
      <c r="BB390" s="61"/>
      <c r="BC390" s="61"/>
      <c r="BD390" s="61"/>
      <c r="BE390" s="61"/>
      <c r="BF390" s="61"/>
      <c r="BG390" s="61"/>
      <c r="BH390" s="61"/>
      <c r="BI390" s="61"/>
      <c r="BJ390" s="61"/>
      <c r="BK390" s="61"/>
      <c r="BL390" s="61"/>
      <c r="BM390" s="61"/>
      <c r="BN390" s="61"/>
      <c r="BO390" s="61"/>
      <c r="BP390" s="61"/>
      <c r="BQ390" s="61"/>
      <c r="BR390" s="61"/>
      <c r="BS390" s="61"/>
      <c r="BT390" s="61"/>
      <c r="BU390" s="61"/>
      <c r="BV390" s="61"/>
      <c r="BW390" s="61"/>
      <c r="BX390" s="61"/>
      <c r="BY390" s="61"/>
      <c r="BZ390" s="61"/>
      <c r="CA390" s="61"/>
    </row>
    <row r="391" spans="1:79" ht="23.5" x14ac:dyDescent="0.25">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c r="AS391" s="61"/>
      <c r="AT391" s="61"/>
      <c r="AU391" s="61"/>
      <c r="AV391" s="61"/>
      <c r="AW391" s="61"/>
      <c r="AX391" s="61"/>
      <c r="AY391" s="61"/>
      <c r="AZ391" s="61"/>
      <c r="BA391" s="61"/>
      <c r="BB391" s="61"/>
      <c r="BC391" s="61"/>
      <c r="BD391" s="61"/>
      <c r="BE391" s="61"/>
      <c r="BF391" s="61"/>
      <c r="BG391" s="61"/>
      <c r="BH391" s="61"/>
      <c r="BI391" s="61"/>
      <c r="BJ391" s="61"/>
      <c r="BK391" s="61"/>
      <c r="BL391" s="61"/>
      <c r="BM391" s="61"/>
      <c r="BN391" s="61"/>
      <c r="BO391" s="61"/>
      <c r="BP391" s="61"/>
      <c r="BQ391" s="61"/>
      <c r="BR391" s="61"/>
      <c r="BS391" s="61"/>
      <c r="BT391" s="61"/>
      <c r="BU391" s="61"/>
      <c r="BV391" s="61"/>
      <c r="BW391" s="61"/>
      <c r="BX391" s="61"/>
      <c r="BY391" s="61"/>
      <c r="BZ391" s="61"/>
      <c r="CA391" s="61"/>
    </row>
    <row r="392" spans="1:79" ht="23.5" x14ac:dyDescent="0.25">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c r="AS392" s="61"/>
      <c r="AT392" s="61"/>
      <c r="AU392" s="61"/>
      <c r="AV392" s="61"/>
      <c r="AW392" s="61"/>
      <c r="AX392" s="61"/>
      <c r="AY392" s="61"/>
      <c r="AZ392" s="61"/>
      <c r="BA392" s="61"/>
      <c r="BB392" s="61"/>
      <c r="BC392" s="61"/>
      <c r="BD392" s="61"/>
      <c r="BE392" s="61"/>
      <c r="BF392" s="61"/>
      <c r="BG392" s="61"/>
      <c r="BH392" s="61"/>
      <c r="BI392" s="61"/>
      <c r="BJ392" s="61"/>
      <c r="BK392" s="61"/>
      <c r="BL392" s="61"/>
      <c r="BM392" s="61"/>
      <c r="BN392" s="61"/>
      <c r="BO392" s="61"/>
      <c r="BP392" s="61"/>
      <c r="BQ392" s="61"/>
      <c r="BR392" s="61"/>
      <c r="BS392" s="61"/>
      <c r="BT392" s="61"/>
      <c r="BU392" s="61"/>
      <c r="BV392" s="61"/>
      <c r="BW392" s="61"/>
      <c r="BX392" s="61"/>
      <c r="BY392" s="61"/>
      <c r="BZ392" s="61"/>
      <c r="CA392" s="61"/>
    </row>
    <row r="393" spans="1:79" ht="23.5" x14ac:dyDescent="0.25">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c r="AS393" s="61"/>
      <c r="AT393" s="61"/>
      <c r="AU393" s="61"/>
      <c r="AV393" s="61"/>
      <c r="AW393" s="61"/>
      <c r="AX393" s="61"/>
      <c r="AY393" s="61"/>
      <c r="AZ393" s="61"/>
      <c r="BA393" s="61"/>
      <c r="BB393" s="61"/>
      <c r="BC393" s="61"/>
      <c r="BD393" s="61"/>
      <c r="BE393" s="61"/>
      <c r="BF393" s="61"/>
      <c r="BG393" s="61"/>
      <c r="BH393" s="61"/>
      <c r="BI393" s="61"/>
      <c r="BJ393" s="61"/>
      <c r="BK393" s="61"/>
      <c r="BL393" s="61"/>
      <c r="BM393" s="61"/>
      <c r="BN393" s="61"/>
      <c r="BO393" s="61"/>
      <c r="BP393" s="61"/>
      <c r="BQ393" s="61"/>
      <c r="BR393" s="61"/>
      <c r="BS393" s="61"/>
      <c r="BT393" s="61"/>
      <c r="BU393" s="61"/>
      <c r="BV393" s="61"/>
      <c r="BW393" s="61"/>
      <c r="BX393" s="61"/>
      <c r="BY393" s="61"/>
      <c r="BZ393" s="61"/>
      <c r="CA393" s="61"/>
    </row>
    <row r="394" spans="1:79" ht="23.5" x14ac:dyDescent="0.25">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c r="AS394" s="61"/>
      <c r="AT394" s="61"/>
      <c r="AU394" s="61"/>
      <c r="AV394" s="61"/>
      <c r="AW394" s="61"/>
      <c r="AX394" s="61"/>
      <c r="AY394" s="61"/>
      <c r="AZ394" s="61"/>
      <c r="BA394" s="61"/>
      <c r="BB394" s="61"/>
      <c r="BC394" s="61"/>
      <c r="BD394" s="61"/>
      <c r="BE394" s="61"/>
      <c r="BF394" s="61"/>
      <c r="BG394" s="61"/>
      <c r="BH394" s="61"/>
      <c r="BI394" s="61"/>
      <c r="BJ394" s="61"/>
      <c r="BK394" s="61"/>
      <c r="BL394" s="61"/>
      <c r="BM394" s="61"/>
      <c r="BN394" s="61"/>
      <c r="BO394" s="61"/>
      <c r="BP394" s="61"/>
      <c r="BQ394" s="61"/>
      <c r="BR394" s="61"/>
      <c r="BS394" s="61"/>
      <c r="BT394" s="61"/>
      <c r="BU394" s="61"/>
      <c r="BV394" s="61"/>
      <c r="BW394" s="61"/>
      <c r="BX394" s="61"/>
      <c r="BY394" s="61"/>
      <c r="BZ394" s="61"/>
      <c r="CA394" s="61"/>
    </row>
    <row r="395" spans="1:79" ht="23.5" x14ac:dyDescent="0.25">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61"/>
      <c r="BO395" s="61"/>
      <c r="BP395" s="61"/>
      <c r="BQ395" s="61"/>
      <c r="BR395" s="61"/>
      <c r="BS395" s="61"/>
      <c r="BT395" s="61"/>
      <c r="BU395" s="61"/>
      <c r="BV395" s="61"/>
      <c r="BW395" s="61"/>
      <c r="BX395" s="61"/>
      <c r="BY395" s="61"/>
      <c r="BZ395" s="61"/>
      <c r="CA395" s="61"/>
    </row>
    <row r="396" spans="1:79" ht="23.5" x14ac:dyDescent="0.25">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c r="AS396" s="61"/>
      <c r="AT396" s="61"/>
      <c r="AU396" s="61"/>
      <c r="AV396" s="61"/>
      <c r="AW396" s="61"/>
      <c r="AX396" s="61"/>
      <c r="AY396" s="61"/>
      <c r="AZ396" s="61"/>
      <c r="BA396" s="61"/>
      <c r="BB396" s="61"/>
      <c r="BC396" s="61"/>
      <c r="BD396" s="61"/>
      <c r="BE396" s="61"/>
      <c r="BF396" s="61"/>
      <c r="BG396" s="61"/>
      <c r="BH396" s="61"/>
      <c r="BI396" s="61"/>
      <c r="BJ396" s="61"/>
      <c r="BK396" s="61"/>
      <c r="BL396" s="61"/>
      <c r="BM396" s="61"/>
      <c r="BN396" s="61"/>
      <c r="BO396" s="61"/>
      <c r="BP396" s="61"/>
      <c r="BQ396" s="61"/>
      <c r="BR396" s="61"/>
      <c r="BS396" s="61"/>
      <c r="BT396" s="61"/>
      <c r="BU396" s="61"/>
      <c r="BV396" s="61"/>
      <c r="BW396" s="61"/>
      <c r="BX396" s="61"/>
      <c r="BY396" s="61"/>
      <c r="BZ396" s="61"/>
      <c r="CA396" s="61"/>
    </row>
    <row r="397" spans="1:79" ht="23.5" x14ac:dyDescent="0.25">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c r="AS397" s="61"/>
      <c r="AT397" s="61"/>
      <c r="AU397" s="61"/>
      <c r="AV397" s="61"/>
      <c r="AW397" s="61"/>
      <c r="AX397" s="61"/>
      <c r="AY397" s="61"/>
      <c r="AZ397" s="61"/>
      <c r="BA397" s="61"/>
      <c r="BB397" s="61"/>
      <c r="BC397" s="61"/>
      <c r="BD397" s="61"/>
      <c r="BE397" s="61"/>
      <c r="BF397" s="61"/>
      <c r="BG397" s="61"/>
      <c r="BH397" s="61"/>
      <c r="BI397" s="61"/>
      <c r="BJ397" s="61"/>
      <c r="BK397" s="61"/>
      <c r="BL397" s="61"/>
      <c r="BM397" s="61"/>
      <c r="BN397" s="61"/>
      <c r="BO397" s="61"/>
      <c r="BP397" s="61"/>
      <c r="BQ397" s="61"/>
      <c r="BR397" s="61"/>
      <c r="BS397" s="61"/>
      <c r="BT397" s="61"/>
      <c r="BU397" s="61"/>
      <c r="BV397" s="61"/>
      <c r="BW397" s="61"/>
      <c r="BX397" s="61"/>
      <c r="BY397" s="61"/>
      <c r="BZ397" s="61"/>
      <c r="CA397" s="61"/>
    </row>
    <row r="398" spans="1:79" ht="23.5" x14ac:dyDescent="0.25">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c r="AS398" s="61"/>
      <c r="AT398" s="61"/>
      <c r="AU398" s="61"/>
      <c r="AV398" s="61"/>
      <c r="AW398" s="61"/>
      <c r="AX398" s="61"/>
      <c r="AY398" s="61"/>
      <c r="AZ398" s="61"/>
      <c r="BA398" s="61"/>
      <c r="BB398" s="61"/>
      <c r="BC398" s="61"/>
      <c r="BD398" s="61"/>
      <c r="BE398" s="61"/>
      <c r="BF398" s="61"/>
      <c r="BG398" s="61"/>
      <c r="BH398" s="61"/>
      <c r="BI398" s="61"/>
      <c r="BJ398" s="61"/>
      <c r="BK398" s="61"/>
      <c r="BL398" s="61"/>
      <c r="BM398" s="61"/>
      <c r="BN398" s="61"/>
      <c r="BO398" s="61"/>
      <c r="BP398" s="61"/>
      <c r="BQ398" s="61"/>
      <c r="BR398" s="61"/>
      <c r="BS398" s="61"/>
      <c r="BT398" s="61"/>
      <c r="BU398" s="61"/>
      <c r="BV398" s="61"/>
      <c r="BW398" s="61"/>
      <c r="BX398" s="61"/>
      <c r="BY398" s="61"/>
      <c r="BZ398" s="61"/>
      <c r="CA398" s="61"/>
    </row>
    <row r="399" spans="1:79" ht="23.5" x14ac:dyDescent="0.25">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c r="AS399" s="61"/>
      <c r="AT399" s="61"/>
      <c r="AU399" s="61"/>
      <c r="AV399" s="61"/>
      <c r="AW399" s="61"/>
      <c r="AX399" s="61"/>
      <c r="AY399" s="61"/>
      <c r="AZ399" s="61"/>
      <c r="BA399" s="61"/>
      <c r="BB399" s="61"/>
      <c r="BC399" s="61"/>
      <c r="BD399" s="61"/>
      <c r="BE399" s="61"/>
      <c r="BF399" s="61"/>
      <c r="BG399" s="61"/>
      <c r="BH399" s="61"/>
      <c r="BI399" s="61"/>
      <c r="BJ399" s="61"/>
      <c r="BK399" s="61"/>
      <c r="BL399" s="61"/>
      <c r="BM399" s="61"/>
      <c r="BN399" s="61"/>
      <c r="BO399" s="61"/>
      <c r="BP399" s="61"/>
      <c r="BQ399" s="61"/>
      <c r="BR399" s="61"/>
      <c r="BS399" s="61"/>
      <c r="BT399" s="61"/>
      <c r="BU399" s="61"/>
      <c r="BV399" s="61"/>
      <c r="BW399" s="61"/>
      <c r="BX399" s="61"/>
      <c r="BY399" s="61"/>
      <c r="BZ399" s="61"/>
      <c r="CA399" s="61"/>
    </row>
    <row r="400" spans="1:79" ht="23.5" x14ac:dyDescent="0.25">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c r="AS400" s="61"/>
      <c r="AT400" s="61"/>
      <c r="AU400" s="61"/>
      <c r="AV400" s="61"/>
      <c r="AW400" s="61"/>
      <c r="AX400" s="61"/>
      <c r="AY400" s="61"/>
      <c r="AZ400" s="61"/>
      <c r="BA400" s="61"/>
      <c r="BB400" s="61"/>
      <c r="BC400" s="61"/>
      <c r="BD400" s="61"/>
      <c r="BE400" s="61"/>
      <c r="BF400" s="61"/>
      <c r="BG400" s="61"/>
      <c r="BH400" s="61"/>
      <c r="BI400" s="61"/>
      <c r="BJ400" s="61"/>
      <c r="BK400" s="61"/>
      <c r="BL400" s="61"/>
      <c r="BM400" s="61"/>
      <c r="BN400" s="61"/>
      <c r="BO400" s="61"/>
      <c r="BP400" s="61"/>
      <c r="BQ400" s="61"/>
      <c r="BR400" s="61"/>
      <c r="BS400" s="61"/>
      <c r="BT400" s="61"/>
      <c r="BU400" s="61"/>
      <c r="BV400" s="61"/>
      <c r="BW400" s="61"/>
      <c r="BX400" s="61"/>
      <c r="BY400" s="61"/>
      <c r="BZ400" s="61"/>
      <c r="CA400" s="61"/>
    </row>
    <row r="401" spans="1:79" ht="23.5" x14ac:dyDescent="0.25">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c r="AS401" s="61"/>
      <c r="AT401" s="61"/>
      <c r="AU401" s="61"/>
      <c r="AV401" s="61"/>
      <c r="AW401" s="61"/>
      <c r="AX401" s="61"/>
      <c r="AY401" s="61"/>
      <c r="AZ401" s="61"/>
      <c r="BA401" s="61"/>
      <c r="BB401" s="61"/>
      <c r="BC401" s="61"/>
      <c r="BD401" s="61"/>
      <c r="BE401" s="61"/>
      <c r="BF401" s="61"/>
      <c r="BG401" s="61"/>
      <c r="BH401" s="61"/>
      <c r="BI401" s="61"/>
      <c r="BJ401" s="61"/>
      <c r="BK401" s="61"/>
      <c r="BL401" s="61"/>
      <c r="BM401" s="61"/>
      <c r="BN401" s="61"/>
      <c r="BO401" s="61"/>
      <c r="BP401" s="61"/>
      <c r="BQ401" s="61"/>
      <c r="BR401" s="61"/>
      <c r="BS401" s="61"/>
      <c r="BT401" s="61"/>
      <c r="BU401" s="61"/>
      <c r="BV401" s="61"/>
      <c r="BW401" s="61"/>
      <c r="BX401" s="61"/>
      <c r="BY401" s="61"/>
      <c r="BZ401" s="61"/>
      <c r="CA401" s="61"/>
    </row>
    <row r="402" spans="1:79" ht="23.5" x14ac:dyDescent="0.25">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c r="AS402" s="61"/>
      <c r="AT402" s="61"/>
      <c r="AU402" s="61"/>
      <c r="AV402" s="61"/>
      <c r="AW402" s="61"/>
      <c r="AX402" s="61"/>
      <c r="AY402" s="61"/>
      <c r="AZ402" s="61"/>
      <c r="BA402" s="61"/>
      <c r="BB402" s="61"/>
      <c r="BC402" s="61"/>
      <c r="BD402" s="61"/>
      <c r="BE402" s="61"/>
      <c r="BF402" s="61"/>
      <c r="BG402" s="61"/>
      <c r="BH402" s="61"/>
      <c r="BI402" s="61"/>
      <c r="BJ402" s="61"/>
      <c r="BK402" s="61"/>
      <c r="BL402" s="61"/>
      <c r="BM402" s="61"/>
      <c r="BN402" s="61"/>
      <c r="BO402" s="61"/>
      <c r="BP402" s="61"/>
      <c r="BQ402" s="61"/>
      <c r="BR402" s="61"/>
      <c r="BS402" s="61"/>
      <c r="BT402" s="61"/>
      <c r="BU402" s="61"/>
      <c r="BV402" s="61"/>
      <c r="BW402" s="61"/>
      <c r="BX402" s="61"/>
      <c r="BY402" s="61"/>
      <c r="BZ402" s="61"/>
      <c r="CA402" s="61"/>
    </row>
    <row r="403" spans="1:79" ht="23.5" x14ac:dyDescent="0.25">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c r="AS403" s="61"/>
      <c r="AT403" s="61"/>
      <c r="AU403" s="61"/>
      <c r="AV403" s="61"/>
      <c r="AW403" s="61"/>
      <c r="AX403" s="61"/>
      <c r="AY403" s="61"/>
      <c r="AZ403" s="61"/>
      <c r="BA403" s="61"/>
      <c r="BB403" s="61"/>
      <c r="BC403" s="61"/>
      <c r="BD403" s="61"/>
      <c r="BE403" s="61"/>
      <c r="BF403" s="61"/>
      <c r="BG403" s="61"/>
      <c r="BH403" s="61"/>
      <c r="BI403" s="61"/>
      <c r="BJ403" s="61"/>
      <c r="BK403" s="61"/>
      <c r="BL403" s="61"/>
      <c r="BM403" s="61"/>
      <c r="BN403" s="61"/>
      <c r="BO403" s="61"/>
      <c r="BP403" s="61"/>
      <c r="BQ403" s="61"/>
      <c r="BR403" s="61"/>
      <c r="BS403" s="61"/>
      <c r="BT403" s="61"/>
      <c r="BU403" s="61"/>
      <c r="BV403" s="61"/>
      <c r="BW403" s="61"/>
      <c r="BX403" s="61"/>
      <c r="BY403" s="61"/>
      <c r="BZ403" s="61"/>
      <c r="CA403" s="61"/>
    </row>
    <row r="404" spans="1:79" ht="23.5" x14ac:dyDescent="0.25">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c r="AS404" s="61"/>
      <c r="AT404" s="61"/>
      <c r="AU404" s="61"/>
      <c r="AV404" s="61"/>
      <c r="AW404" s="61"/>
      <c r="AX404" s="61"/>
      <c r="AY404" s="61"/>
      <c r="AZ404" s="61"/>
      <c r="BA404" s="61"/>
      <c r="BB404" s="61"/>
      <c r="BC404" s="61"/>
      <c r="BD404" s="61"/>
      <c r="BE404" s="61"/>
      <c r="BF404" s="61"/>
      <c r="BG404" s="61"/>
      <c r="BH404" s="61"/>
      <c r="BI404" s="61"/>
      <c r="BJ404" s="61"/>
      <c r="BK404" s="61"/>
      <c r="BL404" s="61"/>
      <c r="BM404" s="61"/>
      <c r="BN404" s="61"/>
      <c r="BO404" s="61"/>
      <c r="BP404" s="61"/>
      <c r="BQ404" s="61"/>
      <c r="BR404" s="61"/>
      <c r="BS404" s="61"/>
      <c r="BT404" s="61"/>
      <c r="BU404" s="61"/>
      <c r="BV404" s="61"/>
      <c r="BW404" s="61"/>
      <c r="BX404" s="61"/>
      <c r="BY404" s="61"/>
      <c r="BZ404" s="61"/>
      <c r="CA404" s="61"/>
    </row>
    <row r="405" spans="1:79" ht="23.5" x14ac:dyDescent="0.25">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c r="AS405" s="61"/>
      <c r="AT405" s="61"/>
      <c r="AU405" s="61"/>
      <c r="AV405" s="61"/>
      <c r="AW405" s="61"/>
      <c r="AX405" s="61"/>
      <c r="AY405" s="61"/>
      <c r="AZ405" s="61"/>
      <c r="BA405" s="61"/>
      <c r="BB405" s="61"/>
      <c r="BC405" s="61"/>
      <c r="BD405" s="61"/>
      <c r="BE405" s="61"/>
      <c r="BF405" s="61"/>
      <c r="BG405" s="61"/>
      <c r="BH405" s="61"/>
      <c r="BI405" s="61"/>
      <c r="BJ405" s="61"/>
      <c r="BK405" s="61"/>
      <c r="BL405" s="61"/>
      <c r="BM405" s="61"/>
      <c r="BN405" s="61"/>
      <c r="BO405" s="61"/>
      <c r="BP405" s="61"/>
      <c r="BQ405" s="61"/>
      <c r="BR405" s="61"/>
      <c r="BS405" s="61"/>
      <c r="BT405" s="61"/>
      <c r="BU405" s="61"/>
      <c r="BV405" s="61"/>
      <c r="BW405" s="61"/>
      <c r="BX405" s="61"/>
      <c r="BY405" s="61"/>
      <c r="BZ405" s="61"/>
      <c r="CA405" s="61"/>
    </row>
    <row r="406" spans="1:79" ht="23.5" x14ac:dyDescent="0.25">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c r="AS406" s="61"/>
      <c r="AT406" s="61"/>
      <c r="AU406" s="61"/>
      <c r="AV406" s="61"/>
      <c r="AW406" s="61"/>
      <c r="AX406" s="61"/>
      <c r="AY406" s="61"/>
      <c r="AZ406" s="61"/>
      <c r="BA406" s="61"/>
      <c r="BB406" s="61"/>
      <c r="BC406" s="61"/>
      <c r="BD406" s="61"/>
      <c r="BE406" s="61"/>
      <c r="BF406" s="61"/>
      <c r="BG406" s="61"/>
      <c r="BH406" s="61"/>
      <c r="BI406" s="61"/>
      <c r="BJ406" s="61"/>
      <c r="BK406" s="61"/>
      <c r="BL406" s="61"/>
      <c r="BM406" s="61"/>
      <c r="BN406" s="61"/>
      <c r="BO406" s="61"/>
      <c r="BP406" s="61"/>
      <c r="BQ406" s="61"/>
      <c r="BR406" s="61"/>
      <c r="BS406" s="61"/>
      <c r="BT406" s="61"/>
      <c r="BU406" s="61"/>
      <c r="BV406" s="61"/>
      <c r="BW406" s="61"/>
      <c r="BX406" s="61"/>
      <c r="BY406" s="61"/>
      <c r="BZ406" s="61"/>
      <c r="CA406" s="61"/>
    </row>
    <row r="407" spans="1:79" ht="23.5" x14ac:dyDescent="0.25">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c r="AS407" s="61"/>
      <c r="AT407" s="61"/>
      <c r="AU407" s="61"/>
      <c r="AV407" s="61"/>
      <c r="AW407" s="61"/>
      <c r="AX407" s="61"/>
      <c r="AY407" s="61"/>
      <c r="AZ407" s="61"/>
      <c r="BA407" s="61"/>
      <c r="BB407" s="61"/>
      <c r="BC407" s="61"/>
      <c r="BD407" s="61"/>
      <c r="BE407" s="61"/>
      <c r="BF407" s="61"/>
      <c r="BG407" s="61"/>
      <c r="BH407" s="61"/>
      <c r="BI407" s="61"/>
      <c r="BJ407" s="61"/>
      <c r="BK407" s="61"/>
      <c r="BL407" s="61"/>
      <c r="BM407" s="61"/>
      <c r="BN407" s="61"/>
      <c r="BO407" s="61"/>
      <c r="BP407" s="61"/>
      <c r="BQ407" s="61"/>
      <c r="BR407" s="61"/>
      <c r="BS407" s="61"/>
      <c r="BT407" s="61"/>
      <c r="BU407" s="61"/>
      <c r="BV407" s="61"/>
      <c r="BW407" s="61"/>
      <c r="BX407" s="61"/>
      <c r="BY407" s="61"/>
      <c r="BZ407" s="61"/>
      <c r="CA407" s="61"/>
    </row>
    <row r="408" spans="1:79" ht="23.5" x14ac:dyDescent="0.25">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61"/>
      <c r="AU408" s="61"/>
      <c r="AV408" s="61"/>
      <c r="AW408" s="61"/>
      <c r="AX408" s="61"/>
      <c r="AY408" s="61"/>
      <c r="AZ408" s="61"/>
      <c r="BA408" s="61"/>
      <c r="BB408" s="61"/>
      <c r="BC408" s="61"/>
      <c r="BD408" s="61"/>
      <c r="BE408" s="61"/>
      <c r="BF408" s="61"/>
      <c r="BG408" s="61"/>
      <c r="BH408" s="61"/>
      <c r="BI408" s="61"/>
      <c r="BJ408" s="61"/>
      <c r="BK408" s="61"/>
      <c r="BL408" s="61"/>
      <c r="BM408" s="61"/>
      <c r="BN408" s="61"/>
      <c r="BO408" s="61"/>
      <c r="BP408" s="61"/>
      <c r="BQ408" s="61"/>
      <c r="BR408" s="61"/>
      <c r="BS408" s="61"/>
      <c r="BT408" s="61"/>
      <c r="BU408" s="61"/>
      <c r="BV408" s="61"/>
      <c r="BW408" s="61"/>
      <c r="BX408" s="61"/>
      <c r="BY408" s="61"/>
      <c r="BZ408" s="61"/>
      <c r="CA408" s="61"/>
    </row>
    <row r="409" spans="1:79" ht="23.5" x14ac:dyDescent="0.25">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61"/>
      <c r="AU409" s="61"/>
      <c r="AV409" s="61"/>
      <c r="AW409" s="61"/>
      <c r="AX409" s="61"/>
      <c r="AY409" s="61"/>
      <c r="AZ409" s="61"/>
      <c r="BA409" s="61"/>
      <c r="BB409" s="61"/>
      <c r="BC409" s="61"/>
      <c r="BD409" s="61"/>
      <c r="BE409" s="61"/>
      <c r="BF409" s="61"/>
      <c r="BG409" s="61"/>
      <c r="BH409" s="61"/>
      <c r="BI409" s="61"/>
      <c r="BJ409" s="61"/>
      <c r="BK409" s="61"/>
      <c r="BL409" s="61"/>
      <c r="BM409" s="61"/>
      <c r="BN409" s="61"/>
      <c r="BO409" s="61"/>
      <c r="BP409" s="61"/>
      <c r="BQ409" s="61"/>
      <c r="BR409" s="61"/>
      <c r="BS409" s="61"/>
      <c r="BT409" s="61"/>
      <c r="BU409" s="61"/>
      <c r="BV409" s="61"/>
      <c r="BW409" s="61"/>
      <c r="BX409" s="61"/>
      <c r="BY409" s="61"/>
      <c r="BZ409" s="61"/>
      <c r="CA409" s="61"/>
    </row>
    <row r="410" spans="1:79" ht="23.5" x14ac:dyDescent="0.25">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61"/>
      <c r="AU410" s="61"/>
      <c r="AV410" s="61"/>
      <c r="AW410" s="61"/>
      <c r="AX410" s="61"/>
      <c r="AY410" s="61"/>
      <c r="AZ410" s="61"/>
      <c r="BA410" s="61"/>
      <c r="BB410" s="61"/>
      <c r="BC410" s="61"/>
      <c r="BD410" s="61"/>
      <c r="BE410" s="61"/>
      <c r="BF410" s="61"/>
      <c r="BG410" s="61"/>
      <c r="BH410" s="61"/>
      <c r="BI410" s="61"/>
      <c r="BJ410" s="61"/>
      <c r="BK410" s="61"/>
      <c r="BL410" s="61"/>
      <c r="BM410" s="61"/>
      <c r="BN410" s="61"/>
      <c r="BO410" s="61"/>
      <c r="BP410" s="61"/>
      <c r="BQ410" s="61"/>
      <c r="BR410" s="61"/>
      <c r="BS410" s="61"/>
      <c r="BT410" s="61"/>
      <c r="BU410" s="61"/>
      <c r="BV410" s="61"/>
      <c r="BW410" s="61"/>
      <c r="BX410" s="61"/>
      <c r="BY410" s="61"/>
      <c r="BZ410" s="61"/>
      <c r="CA410" s="61"/>
    </row>
    <row r="411" spans="1:79" ht="23.5" x14ac:dyDescent="0.25">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61"/>
      <c r="AU411" s="61"/>
      <c r="AV411" s="61"/>
      <c r="AW411" s="61"/>
      <c r="AX411" s="61"/>
      <c r="AY411" s="61"/>
      <c r="AZ411" s="61"/>
      <c r="BA411" s="61"/>
      <c r="BB411" s="61"/>
      <c r="BC411" s="61"/>
      <c r="BD411" s="61"/>
      <c r="BE411" s="61"/>
      <c r="BF411" s="61"/>
      <c r="BG411" s="61"/>
      <c r="BH411" s="61"/>
      <c r="BI411" s="61"/>
      <c r="BJ411" s="61"/>
      <c r="BK411" s="61"/>
      <c r="BL411" s="61"/>
      <c r="BM411" s="61"/>
      <c r="BN411" s="61"/>
      <c r="BO411" s="61"/>
      <c r="BP411" s="61"/>
      <c r="BQ411" s="61"/>
      <c r="BR411" s="61"/>
      <c r="BS411" s="61"/>
      <c r="BT411" s="61"/>
      <c r="BU411" s="61"/>
      <c r="BV411" s="61"/>
      <c r="BW411" s="61"/>
      <c r="BX411" s="61"/>
      <c r="BY411" s="61"/>
      <c r="BZ411" s="61"/>
      <c r="CA411" s="61"/>
    </row>
    <row r="412" spans="1:79" ht="23.5" x14ac:dyDescent="0.25">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61"/>
      <c r="AU412" s="61"/>
      <c r="AV412" s="61"/>
      <c r="AW412" s="61"/>
      <c r="AX412" s="61"/>
      <c r="AY412" s="61"/>
      <c r="AZ412" s="61"/>
      <c r="BA412" s="61"/>
      <c r="BB412" s="61"/>
      <c r="BC412" s="61"/>
      <c r="BD412" s="61"/>
      <c r="BE412" s="61"/>
      <c r="BF412" s="61"/>
      <c r="BG412" s="61"/>
      <c r="BH412" s="61"/>
      <c r="BI412" s="61"/>
      <c r="BJ412" s="61"/>
      <c r="BK412" s="61"/>
      <c r="BL412" s="61"/>
      <c r="BM412" s="61"/>
      <c r="BN412" s="61"/>
      <c r="BO412" s="61"/>
      <c r="BP412" s="61"/>
      <c r="BQ412" s="61"/>
      <c r="BR412" s="61"/>
      <c r="BS412" s="61"/>
      <c r="BT412" s="61"/>
      <c r="BU412" s="61"/>
      <c r="BV412" s="61"/>
      <c r="BW412" s="61"/>
      <c r="BX412" s="61"/>
      <c r="BY412" s="61"/>
      <c r="BZ412" s="61"/>
      <c r="CA412" s="61"/>
    </row>
    <row r="413" spans="1:79" ht="23.5" x14ac:dyDescent="0.25">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61"/>
      <c r="BO413" s="61"/>
      <c r="BP413" s="61"/>
      <c r="BQ413" s="61"/>
      <c r="BR413" s="61"/>
      <c r="BS413" s="61"/>
      <c r="BT413" s="61"/>
      <c r="BU413" s="61"/>
      <c r="BV413" s="61"/>
      <c r="BW413" s="61"/>
      <c r="BX413" s="61"/>
      <c r="BY413" s="61"/>
      <c r="BZ413" s="61"/>
      <c r="CA413" s="61"/>
    </row>
    <row r="414" spans="1:79" ht="23.5" x14ac:dyDescent="0.25">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c r="BQ414" s="61"/>
      <c r="BR414" s="61"/>
      <c r="BS414" s="61"/>
      <c r="BT414" s="61"/>
      <c r="BU414" s="61"/>
      <c r="BV414" s="61"/>
      <c r="BW414" s="61"/>
      <c r="BX414" s="61"/>
      <c r="BY414" s="61"/>
      <c r="BZ414" s="61"/>
      <c r="CA414" s="61"/>
    </row>
    <row r="415" spans="1:79" ht="23.5" x14ac:dyDescent="0.25">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c r="BQ415" s="61"/>
      <c r="BR415" s="61"/>
      <c r="BS415" s="61"/>
      <c r="BT415" s="61"/>
      <c r="BU415" s="61"/>
      <c r="BV415" s="61"/>
      <c r="BW415" s="61"/>
      <c r="BX415" s="61"/>
      <c r="BY415" s="61"/>
      <c r="BZ415" s="61"/>
      <c r="CA415" s="61"/>
    </row>
    <row r="416" spans="1:79" ht="23.5" x14ac:dyDescent="0.25">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c r="BQ416" s="61"/>
      <c r="BR416" s="61"/>
      <c r="BS416" s="61"/>
      <c r="BT416" s="61"/>
      <c r="BU416" s="61"/>
      <c r="BV416" s="61"/>
      <c r="BW416" s="61"/>
      <c r="BX416" s="61"/>
      <c r="BY416" s="61"/>
      <c r="BZ416" s="61"/>
      <c r="CA416" s="61"/>
    </row>
    <row r="417" spans="1:79" ht="23.5" x14ac:dyDescent="0.25">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c r="BQ417" s="61"/>
      <c r="BR417" s="61"/>
      <c r="BS417" s="61"/>
      <c r="BT417" s="61"/>
      <c r="BU417" s="61"/>
      <c r="BV417" s="61"/>
      <c r="BW417" s="61"/>
      <c r="BX417" s="61"/>
      <c r="BY417" s="61"/>
      <c r="BZ417" s="61"/>
      <c r="CA417" s="61"/>
    </row>
    <row r="418" spans="1:79" ht="23.5" x14ac:dyDescent="0.25">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c r="BQ418" s="61"/>
      <c r="BR418" s="61"/>
      <c r="BS418" s="61"/>
      <c r="BT418" s="61"/>
      <c r="BU418" s="61"/>
      <c r="BV418" s="61"/>
      <c r="BW418" s="61"/>
      <c r="BX418" s="61"/>
      <c r="BY418" s="61"/>
      <c r="BZ418" s="61"/>
      <c r="CA418" s="61"/>
    </row>
    <row r="419" spans="1:79" ht="23.5" x14ac:dyDescent="0.25">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c r="BQ419" s="61"/>
      <c r="BR419" s="61"/>
      <c r="BS419" s="61"/>
      <c r="BT419" s="61"/>
      <c r="BU419" s="61"/>
      <c r="BV419" s="61"/>
      <c r="BW419" s="61"/>
      <c r="BX419" s="61"/>
      <c r="BY419" s="61"/>
      <c r="BZ419" s="61"/>
      <c r="CA419" s="61"/>
    </row>
    <row r="420" spans="1:79" ht="23.5" x14ac:dyDescent="0.25">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c r="BQ420" s="61"/>
      <c r="BR420" s="61"/>
      <c r="BS420" s="61"/>
      <c r="BT420" s="61"/>
      <c r="BU420" s="61"/>
      <c r="BV420" s="61"/>
      <c r="BW420" s="61"/>
      <c r="BX420" s="61"/>
      <c r="BY420" s="61"/>
      <c r="BZ420" s="61"/>
      <c r="CA420" s="61"/>
    </row>
    <row r="421" spans="1:79" ht="23.5" x14ac:dyDescent="0.25">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c r="BQ421" s="61"/>
      <c r="BR421" s="61"/>
      <c r="BS421" s="61"/>
      <c r="BT421" s="61"/>
      <c r="BU421" s="61"/>
      <c r="BV421" s="61"/>
      <c r="BW421" s="61"/>
      <c r="BX421" s="61"/>
      <c r="BY421" s="61"/>
      <c r="BZ421" s="61"/>
      <c r="CA421" s="61"/>
    </row>
    <row r="422" spans="1:79" ht="23.5" x14ac:dyDescent="0.25">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c r="BQ422" s="61"/>
      <c r="BR422" s="61"/>
      <c r="BS422" s="61"/>
      <c r="BT422" s="61"/>
      <c r="BU422" s="61"/>
      <c r="BV422" s="61"/>
      <c r="BW422" s="61"/>
      <c r="BX422" s="61"/>
      <c r="BY422" s="61"/>
      <c r="BZ422" s="61"/>
      <c r="CA422" s="61"/>
    </row>
    <row r="423" spans="1:79" ht="23.5" x14ac:dyDescent="0.25">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c r="BQ423" s="61"/>
      <c r="BR423" s="61"/>
      <c r="BS423" s="61"/>
      <c r="BT423" s="61"/>
      <c r="BU423" s="61"/>
      <c r="BV423" s="61"/>
      <c r="BW423" s="61"/>
      <c r="BX423" s="61"/>
      <c r="BY423" s="61"/>
      <c r="BZ423" s="61"/>
      <c r="CA423" s="61"/>
    </row>
    <row r="424" spans="1:79" ht="23.5" x14ac:dyDescent="0.25">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c r="BQ424" s="61"/>
      <c r="BR424" s="61"/>
      <c r="BS424" s="61"/>
      <c r="BT424" s="61"/>
      <c r="BU424" s="61"/>
      <c r="BV424" s="61"/>
      <c r="BW424" s="61"/>
      <c r="BX424" s="61"/>
      <c r="BY424" s="61"/>
      <c r="BZ424" s="61"/>
      <c r="CA424" s="61"/>
    </row>
    <row r="425" spans="1:79" ht="23.5" x14ac:dyDescent="0.25">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c r="BQ425" s="61"/>
      <c r="BR425" s="61"/>
      <c r="BS425" s="61"/>
      <c r="BT425" s="61"/>
      <c r="BU425" s="61"/>
      <c r="BV425" s="61"/>
      <c r="BW425" s="61"/>
      <c r="BX425" s="61"/>
      <c r="BY425" s="61"/>
      <c r="BZ425" s="61"/>
      <c r="CA425" s="61"/>
    </row>
    <row r="426" spans="1:79" ht="23.5" x14ac:dyDescent="0.25">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c r="BQ426" s="61"/>
      <c r="BR426" s="61"/>
      <c r="BS426" s="61"/>
      <c r="BT426" s="61"/>
      <c r="BU426" s="61"/>
      <c r="BV426" s="61"/>
      <c r="BW426" s="61"/>
      <c r="BX426" s="61"/>
      <c r="BY426" s="61"/>
      <c r="BZ426" s="61"/>
      <c r="CA426" s="61"/>
    </row>
    <row r="427" spans="1:79" ht="23.5" x14ac:dyDescent="0.25">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c r="BQ427" s="61"/>
      <c r="BR427" s="61"/>
      <c r="BS427" s="61"/>
      <c r="BT427" s="61"/>
      <c r="BU427" s="61"/>
      <c r="BV427" s="61"/>
      <c r="BW427" s="61"/>
      <c r="BX427" s="61"/>
      <c r="BY427" s="61"/>
      <c r="BZ427" s="61"/>
      <c r="CA427" s="61"/>
    </row>
    <row r="428" spans="1:79" ht="23.5" x14ac:dyDescent="0.25">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c r="BQ428" s="61"/>
      <c r="BR428" s="61"/>
      <c r="BS428" s="61"/>
      <c r="BT428" s="61"/>
      <c r="BU428" s="61"/>
      <c r="BV428" s="61"/>
      <c r="BW428" s="61"/>
      <c r="BX428" s="61"/>
      <c r="BY428" s="61"/>
      <c r="BZ428" s="61"/>
      <c r="CA428" s="61"/>
    </row>
    <row r="429" spans="1:79" ht="23.5" x14ac:dyDescent="0.25">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c r="BQ429" s="61"/>
      <c r="BR429" s="61"/>
      <c r="BS429" s="61"/>
      <c r="BT429" s="61"/>
      <c r="BU429" s="61"/>
      <c r="BV429" s="61"/>
      <c r="BW429" s="61"/>
      <c r="BX429" s="61"/>
      <c r="BY429" s="61"/>
      <c r="BZ429" s="61"/>
      <c r="CA429" s="61"/>
    </row>
    <row r="430" spans="1:79" ht="23.5" x14ac:dyDescent="0.25">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c r="BQ430" s="61"/>
      <c r="BR430" s="61"/>
      <c r="BS430" s="61"/>
      <c r="BT430" s="61"/>
      <c r="BU430" s="61"/>
      <c r="BV430" s="61"/>
      <c r="BW430" s="61"/>
      <c r="BX430" s="61"/>
      <c r="BY430" s="61"/>
      <c r="BZ430" s="61"/>
      <c r="CA430" s="61"/>
    </row>
    <row r="431" spans="1:79" ht="23.5" x14ac:dyDescent="0.25">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c r="BQ431" s="61"/>
      <c r="BR431" s="61"/>
      <c r="BS431" s="61"/>
      <c r="BT431" s="61"/>
      <c r="BU431" s="61"/>
      <c r="BV431" s="61"/>
      <c r="BW431" s="61"/>
      <c r="BX431" s="61"/>
      <c r="BY431" s="61"/>
      <c r="BZ431" s="61"/>
      <c r="CA431" s="61"/>
    </row>
    <row r="432" spans="1:79" ht="23.5" x14ac:dyDescent="0.25">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c r="BQ432" s="61"/>
      <c r="BR432" s="61"/>
      <c r="BS432" s="61"/>
      <c r="BT432" s="61"/>
      <c r="BU432" s="61"/>
      <c r="BV432" s="61"/>
      <c r="BW432" s="61"/>
      <c r="BX432" s="61"/>
      <c r="BY432" s="61"/>
      <c r="BZ432" s="61"/>
      <c r="CA432" s="61"/>
    </row>
    <row r="433" spans="1:79" ht="23.5" x14ac:dyDescent="0.25">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c r="AA433" s="61"/>
      <c r="AB433" s="61"/>
      <c r="AC433" s="61"/>
      <c r="AD433" s="61"/>
      <c r="AE433" s="61"/>
      <c r="AF433" s="61"/>
      <c r="AG433" s="61"/>
      <c r="AH433" s="61"/>
      <c r="AI433" s="61"/>
      <c r="AJ433" s="61"/>
      <c r="AK433" s="61"/>
      <c r="AL433" s="61"/>
      <c r="AM433" s="61"/>
      <c r="AN433" s="61"/>
      <c r="AO433" s="61"/>
      <c r="AP433" s="61"/>
      <c r="AQ433" s="61"/>
      <c r="AR433" s="61"/>
      <c r="AS433" s="61"/>
      <c r="AT433" s="61"/>
      <c r="AU433" s="61"/>
      <c r="AV433" s="61"/>
      <c r="AW433" s="61"/>
      <c r="AX433" s="61"/>
      <c r="AY433" s="61"/>
      <c r="AZ433" s="61"/>
      <c r="BA433" s="61"/>
      <c r="BB433" s="61"/>
      <c r="BC433" s="61"/>
      <c r="BD433" s="61"/>
      <c r="BE433" s="61"/>
      <c r="BF433" s="61"/>
      <c r="BG433" s="61"/>
      <c r="BH433" s="61"/>
      <c r="BI433" s="61"/>
      <c r="BJ433" s="61"/>
      <c r="BK433" s="61"/>
      <c r="BL433" s="61"/>
      <c r="BM433" s="61"/>
      <c r="BN433" s="61"/>
      <c r="BO433" s="61"/>
      <c r="BP433" s="61"/>
      <c r="BQ433" s="61"/>
      <c r="BR433" s="61"/>
      <c r="BS433" s="61"/>
      <c r="BT433" s="61"/>
      <c r="BU433" s="61"/>
      <c r="BV433" s="61"/>
      <c r="BW433" s="61"/>
      <c r="BX433" s="61"/>
      <c r="BY433" s="61"/>
      <c r="BZ433" s="61"/>
      <c r="CA433" s="61"/>
    </row>
    <row r="434" spans="1:79" ht="23.5" x14ac:dyDescent="0.25">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c r="AA434" s="61"/>
      <c r="AB434" s="61"/>
      <c r="AC434" s="61"/>
      <c r="AD434" s="61"/>
      <c r="AE434" s="61"/>
      <c r="AF434" s="61"/>
      <c r="AG434" s="61"/>
      <c r="AH434" s="61"/>
      <c r="AI434" s="61"/>
      <c r="AJ434" s="61"/>
      <c r="AK434" s="61"/>
      <c r="AL434" s="61"/>
      <c r="AM434" s="61"/>
      <c r="AN434" s="61"/>
      <c r="AO434" s="61"/>
      <c r="AP434" s="61"/>
      <c r="AQ434" s="61"/>
      <c r="AR434" s="61"/>
      <c r="AS434" s="61"/>
      <c r="AT434" s="61"/>
      <c r="AU434" s="61"/>
      <c r="AV434" s="61"/>
      <c r="AW434" s="61"/>
      <c r="AX434" s="61"/>
      <c r="AY434" s="61"/>
      <c r="AZ434" s="61"/>
      <c r="BA434" s="61"/>
      <c r="BB434" s="61"/>
      <c r="BC434" s="61"/>
      <c r="BD434" s="61"/>
      <c r="BE434" s="61"/>
      <c r="BF434" s="61"/>
      <c r="BG434" s="61"/>
      <c r="BH434" s="61"/>
      <c r="BI434" s="61"/>
      <c r="BJ434" s="61"/>
      <c r="BK434" s="61"/>
      <c r="BL434" s="61"/>
      <c r="BM434" s="61"/>
      <c r="BN434" s="61"/>
      <c r="BO434" s="61"/>
      <c r="BP434" s="61"/>
      <c r="BQ434" s="61"/>
      <c r="BR434" s="61"/>
      <c r="BS434" s="61"/>
      <c r="BT434" s="61"/>
      <c r="BU434" s="61"/>
      <c r="BV434" s="61"/>
      <c r="BW434" s="61"/>
      <c r="BX434" s="61"/>
      <c r="BY434" s="61"/>
      <c r="BZ434" s="61"/>
      <c r="CA434" s="61"/>
    </row>
    <row r="435" spans="1:79" ht="23.5" x14ac:dyDescent="0.25">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c r="AA435" s="61"/>
      <c r="AB435" s="61"/>
      <c r="AC435" s="61"/>
      <c r="AD435" s="61"/>
      <c r="AE435" s="61"/>
      <c r="AF435" s="61"/>
      <c r="AG435" s="61"/>
      <c r="AH435" s="61"/>
      <c r="AI435" s="61"/>
      <c r="AJ435" s="61"/>
      <c r="AK435" s="61"/>
      <c r="AL435" s="61"/>
      <c r="AM435" s="61"/>
      <c r="AN435" s="61"/>
      <c r="AO435" s="61"/>
      <c r="AP435" s="61"/>
      <c r="AQ435" s="61"/>
      <c r="AR435" s="61"/>
      <c r="AS435" s="61"/>
      <c r="AT435" s="61"/>
      <c r="AU435" s="61"/>
      <c r="AV435" s="61"/>
      <c r="AW435" s="61"/>
      <c r="AX435" s="61"/>
      <c r="AY435" s="61"/>
      <c r="AZ435" s="61"/>
      <c r="BA435" s="61"/>
      <c r="BB435" s="61"/>
      <c r="BC435" s="61"/>
      <c r="BD435" s="61"/>
      <c r="BE435" s="61"/>
      <c r="BF435" s="61"/>
      <c r="BG435" s="61"/>
      <c r="BH435" s="61"/>
      <c r="BI435" s="61"/>
      <c r="BJ435" s="61"/>
      <c r="BK435" s="61"/>
      <c r="BL435" s="61"/>
      <c r="BM435" s="61"/>
      <c r="BN435" s="61"/>
      <c r="BO435" s="61"/>
      <c r="BP435" s="61"/>
      <c r="BQ435" s="61"/>
      <c r="BR435" s="61"/>
      <c r="BS435" s="61"/>
      <c r="BT435" s="61"/>
      <c r="BU435" s="61"/>
      <c r="BV435" s="61"/>
      <c r="BW435" s="61"/>
      <c r="BX435" s="61"/>
      <c r="BY435" s="61"/>
      <c r="BZ435" s="61"/>
      <c r="CA435" s="61"/>
    </row>
    <row r="436" spans="1:79" ht="23.5" x14ac:dyDescent="0.25">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c r="AA436" s="61"/>
      <c r="AB436" s="61"/>
      <c r="AC436" s="61"/>
      <c r="AD436" s="61"/>
      <c r="AE436" s="61"/>
      <c r="AF436" s="61"/>
      <c r="AG436" s="61"/>
      <c r="AH436" s="61"/>
      <c r="AI436" s="61"/>
      <c r="AJ436" s="61"/>
      <c r="AK436" s="61"/>
      <c r="AL436" s="61"/>
      <c r="AM436" s="61"/>
      <c r="AN436" s="61"/>
      <c r="AO436" s="61"/>
      <c r="AP436" s="61"/>
      <c r="AQ436" s="61"/>
      <c r="AR436" s="61"/>
      <c r="AS436" s="61"/>
      <c r="AT436" s="61"/>
      <c r="AU436" s="61"/>
      <c r="AV436" s="61"/>
      <c r="AW436" s="61"/>
      <c r="AX436" s="61"/>
      <c r="AY436" s="61"/>
      <c r="AZ436" s="61"/>
      <c r="BA436" s="61"/>
      <c r="BB436" s="61"/>
      <c r="BC436" s="61"/>
      <c r="BD436" s="61"/>
      <c r="BE436" s="61"/>
      <c r="BF436" s="61"/>
      <c r="BG436" s="61"/>
      <c r="BH436" s="61"/>
      <c r="BI436" s="61"/>
      <c r="BJ436" s="61"/>
      <c r="BK436" s="61"/>
      <c r="BL436" s="61"/>
      <c r="BM436" s="61"/>
      <c r="BN436" s="61"/>
      <c r="BO436" s="61"/>
      <c r="BP436" s="61"/>
      <c r="BQ436" s="61"/>
      <c r="BR436" s="61"/>
      <c r="BS436" s="61"/>
      <c r="BT436" s="61"/>
      <c r="BU436" s="61"/>
      <c r="BV436" s="61"/>
      <c r="BW436" s="61"/>
      <c r="BX436" s="61"/>
      <c r="BY436" s="61"/>
      <c r="BZ436" s="61"/>
      <c r="CA436" s="61"/>
    </row>
    <row r="437" spans="1:79" ht="23.5" x14ac:dyDescent="0.25">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c r="AA437" s="61"/>
      <c r="AB437" s="61"/>
      <c r="AC437" s="61"/>
      <c r="AD437" s="61"/>
      <c r="AE437" s="61"/>
      <c r="AF437" s="61"/>
      <c r="AG437" s="61"/>
      <c r="AH437" s="61"/>
      <c r="AI437" s="61"/>
      <c r="AJ437" s="61"/>
      <c r="AK437" s="61"/>
      <c r="AL437" s="61"/>
      <c r="AM437" s="61"/>
      <c r="AN437" s="61"/>
      <c r="AO437" s="61"/>
      <c r="AP437" s="61"/>
      <c r="AQ437" s="61"/>
      <c r="AR437" s="61"/>
      <c r="AS437" s="61"/>
      <c r="AT437" s="61"/>
      <c r="AU437" s="61"/>
      <c r="AV437" s="61"/>
      <c r="AW437" s="61"/>
      <c r="AX437" s="61"/>
      <c r="AY437" s="61"/>
      <c r="AZ437" s="61"/>
      <c r="BA437" s="61"/>
      <c r="BB437" s="61"/>
      <c r="BC437" s="61"/>
      <c r="BD437" s="61"/>
      <c r="BE437" s="61"/>
      <c r="BF437" s="61"/>
      <c r="BG437" s="61"/>
      <c r="BH437" s="61"/>
      <c r="BI437" s="61"/>
      <c r="BJ437" s="61"/>
      <c r="BK437" s="61"/>
      <c r="BL437" s="61"/>
      <c r="BM437" s="61"/>
      <c r="BN437" s="61"/>
      <c r="BO437" s="61"/>
      <c r="BP437" s="61"/>
      <c r="BQ437" s="61"/>
      <c r="BR437" s="61"/>
      <c r="BS437" s="61"/>
      <c r="BT437" s="61"/>
      <c r="BU437" s="61"/>
      <c r="BV437" s="61"/>
      <c r="BW437" s="61"/>
      <c r="BX437" s="61"/>
      <c r="BY437" s="61"/>
      <c r="BZ437" s="61"/>
      <c r="CA437" s="61"/>
    </row>
    <row r="438" spans="1:79" ht="23.5" x14ac:dyDescent="0.25">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c r="AA438" s="61"/>
      <c r="AB438" s="61"/>
      <c r="AC438" s="61"/>
      <c r="AD438" s="61"/>
      <c r="AE438" s="61"/>
      <c r="AF438" s="61"/>
      <c r="AG438" s="61"/>
      <c r="AH438" s="61"/>
      <c r="AI438" s="61"/>
      <c r="AJ438" s="61"/>
      <c r="AK438" s="61"/>
      <c r="AL438" s="61"/>
      <c r="AM438" s="61"/>
      <c r="AN438" s="61"/>
      <c r="AO438" s="61"/>
      <c r="AP438" s="61"/>
      <c r="AQ438" s="61"/>
      <c r="AR438" s="61"/>
      <c r="AS438" s="61"/>
      <c r="AT438" s="61"/>
      <c r="AU438" s="61"/>
      <c r="AV438" s="61"/>
      <c r="AW438" s="61"/>
      <c r="AX438" s="61"/>
      <c r="AY438" s="61"/>
      <c r="AZ438" s="61"/>
      <c r="BA438" s="61"/>
      <c r="BB438" s="61"/>
      <c r="BC438" s="61"/>
      <c r="BD438" s="61"/>
      <c r="BE438" s="61"/>
      <c r="BF438" s="61"/>
      <c r="BG438" s="61"/>
      <c r="BH438" s="61"/>
      <c r="BI438" s="61"/>
      <c r="BJ438" s="61"/>
      <c r="BK438" s="61"/>
      <c r="BL438" s="61"/>
      <c r="BM438" s="61"/>
      <c r="BN438" s="61"/>
      <c r="BO438" s="61"/>
      <c r="BP438" s="61"/>
      <c r="BQ438" s="61"/>
      <c r="BR438" s="61"/>
      <c r="BS438" s="61"/>
      <c r="BT438" s="61"/>
      <c r="BU438" s="61"/>
      <c r="BV438" s="61"/>
      <c r="BW438" s="61"/>
      <c r="BX438" s="61"/>
      <c r="BY438" s="61"/>
      <c r="BZ438" s="61"/>
      <c r="CA438" s="61"/>
    </row>
    <row r="439" spans="1:79" ht="23.5" x14ac:dyDescent="0.25">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c r="AA439" s="61"/>
      <c r="AB439" s="61"/>
      <c r="AC439" s="61"/>
      <c r="AD439" s="61"/>
      <c r="AE439" s="61"/>
      <c r="AF439" s="61"/>
      <c r="AG439" s="61"/>
      <c r="AH439" s="61"/>
      <c r="AI439" s="61"/>
      <c r="AJ439" s="61"/>
      <c r="AK439" s="61"/>
      <c r="AL439" s="61"/>
      <c r="AM439" s="61"/>
      <c r="AN439" s="61"/>
      <c r="AO439" s="61"/>
      <c r="AP439" s="61"/>
      <c r="AQ439" s="61"/>
      <c r="AR439" s="61"/>
      <c r="AS439" s="61"/>
      <c r="AT439" s="61"/>
      <c r="AU439" s="61"/>
      <c r="AV439" s="61"/>
      <c r="AW439" s="61"/>
      <c r="AX439" s="61"/>
      <c r="AY439" s="61"/>
      <c r="AZ439" s="61"/>
      <c r="BA439" s="61"/>
      <c r="BB439" s="61"/>
      <c r="BC439" s="61"/>
      <c r="BD439" s="61"/>
      <c r="BE439" s="61"/>
      <c r="BF439" s="61"/>
      <c r="BG439" s="61"/>
      <c r="BH439" s="61"/>
      <c r="BI439" s="61"/>
      <c r="BJ439" s="61"/>
      <c r="BK439" s="61"/>
      <c r="BL439" s="61"/>
      <c r="BM439" s="61"/>
      <c r="BN439" s="61"/>
      <c r="BO439" s="61"/>
      <c r="BP439" s="61"/>
      <c r="BQ439" s="61"/>
      <c r="BR439" s="61"/>
      <c r="BS439" s="61"/>
      <c r="BT439" s="61"/>
      <c r="BU439" s="61"/>
      <c r="BV439" s="61"/>
      <c r="BW439" s="61"/>
      <c r="BX439" s="61"/>
      <c r="BY439" s="61"/>
      <c r="BZ439" s="61"/>
      <c r="CA439" s="61"/>
    </row>
    <row r="440" spans="1:79" ht="23.5" x14ac:dyDescent="0.25">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c r="AA440" s="61"/>
      <c r="AB440" s="61"/>
      <c r="AC440" s="61"/>
      <c r="AD440" s="61"/>
      <c r="AE440" s="61"/>
      <c r="AF440" s="61"/>
      <c r="AG440" s="61"/>
      <c r="AH440" s="61"/>
      <c r="AI440" s="61"/>
      <c r="AJ440" s="61"/>
      <c r="AK440" s="61"/>
      <c r="AL440" s="61"/>
      <c r="AM440" s="61"/>
      <c r="AN440" s="61"/>
      <c r="AO440" s="61"/>
      <c r="AP440" s="61"/>
      <c r="AQ440" s="61"/>
      <c r="AR440" s="61"/>
      <c r="AS440" s="61"/>
      <c r="AT440" s="61"/>
      <c r="AU440" s="61"/>
      <c r="AV440" s="61"/>
      <c r="AW440" s="61"/>
      <c r="AX440" s="61"/>
      <c r="AY440" s="61"/>
      <c r="AZ440" s="61"/>
      <c r="BA440" s="61"/>
      <c r="BB440" s="61"/>
      <c r="BC440" s="61"/>
      <c r="BD440" s="61"/>
      <c r="BE440" s="61"/>
      <c r="BF440" s="61"/>
      <c r="BG440" s="61"/>
      <c r="BH440" s="61"/>
      <c r="BI440" s="61"/>
      <c r="BJ440" s="61"/>
      <c r="BK440" s="61"/>
      <c r="BL440" s="61"/>
      <c r="BM440" s="61"/>
      <c r="BN440" s="61"/>
      <c r="BO440" s="61"/>
      <c r="BP440" s="61"/>
      <c r="BQ440" s="61"/>
      <c r="BR440" s="61"/>
      <c r="BS440" s="61"/>
      <c r="BT440" s="61"/>
      <c r="BU440" s="61"/>
      <c r="BV440" s="61"/>
      <c r="BW440" s="61"/>
      <c r="BX440" s="61"/>
      <c r="BY440" s="61"/>
      <c r="BZ440" s="61"/>
      <c r="CA440" s="61"/>
    </row>
    <row r="441" spans="1:79" ht="23.5" x14ac:dyDescent="0.25">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c r="AA441" s="61"/>
      <c r="AB441" s="61"/>
      <c r="AC441" s="61"/>
      <c r="AD441" s="61"/>
      <c r="AE441" s="61"/>
      <c r="AF441" s="61"/>
      <c r="AG441" s="61"/>
      <c r="AH441" s="61"/>
      <c r="AI441" s="61"/>
      <c r="AJ441" s="61"/>
      <c r="AK441" s="61"/>
      <c r="AL441" s="61"/>
      <c r="AM441" s="61"/>
      <c r="AN441" s="61"/>
      <c r="AO441" s="61"/>
      <c r="AP441" s="61"/>
      <c r="AQ441" s="61"/>
      <c r="AR441" s="61"/>
      <c r="AS441" s="61"/>
      <c r="AT441" s="61"/>
      <c r="AU441" s="61"/>
      <c r="AV441" s="61"/>
      <c r="AW441" s="61"/>
      <c r="AX441" s="61"/>
      <c r="AY441" s="61"/>
      <c r="AZ441" s="61"/>
      <c r="BA441" s="61"/>
      <c r="BB441" s="61"/>
      <c r="BC441" s="61"/>
      <c r="BD441" s="61"/>
      <c r="BE441" s="61"/>
      <c r="BF441" s="61"/>
      <c r="BG441" s="61"/>
      <c r="BH441" s="61"/>
      <c r="BI441" s="61"/>
      <c r="BJ441" s="61"/>
      <c r="BK441" s="61"/>
      <c r="BL441" s="61"/>
      <c r="BM441" s="61"/>
      <c r="BN441" s="61"/>
      <c r="BO441" s="61"/>
      <c r="BP441" s="61"/>
      <c r="BQ441" s="61"/>
      <c r="BR441" s="61"/>
      <c r="BS441" s="61"/>
      <c r="BT441" s="61"/>
      <c r="BU441" s="61"/>
      <c r="BV441" s="61"/>
      <c r="BW441" s="61"/>
      <c r="BX441" s="61"/>
      <c r="BY441" s="61"/>
      <c r="BZ441" s="61"/>
      <c r="CA441" s="61"/>
    </row>
    <row r="442" spans="1:79" ht="23.5" x14ac:dyDescent="0.25">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c r="AA442" s="61"/>
      <c r="AB442" s="61"/>
      <c r="AC442" s="61"/>
      <c r="AD442" s="61"/>
      <c r="AE442" s="61"/>
      <c r="AF442" s="61"/>
      <c r="AG442" s="61"/>
      <c r="AH442" s="61"/>
      <c r="AI442" s="61"/>
      <c r="AJ442" s="61"/>
      <c r="AK442" s="61"/>
      <c r="AL442" s="61"/>
      <c r="AM442" s="61"/>
      <c r="AN442" s="61"/>
      <c r="AO442" s="61"/>
      <c r="AP442" s="61"/>
      <c r="AQ442" s="61"/>
      <c r="AR442" s="61"/>
      <c r="AS442" s="61"/>
      <c r="AT442" s="61"/>
      <c r="AU442" s="61"/>
      <c r="AV442" s="61"/>
      <c r="AW442" s="61"/>
      <c r="AX442" s="61"/>
      <c r="AY442" s="61"/>
      <c r="AZ442" s="61"/>
      <c r="BA442" s="61"/>
      <c r="BB442" s="61"/>
      <c r="BC442" s="61"/>
      <c r="BD442" s="61"/>
      <c r="BE442" s="61"/>
      <c r="BF442" s="61"/>
      <c r="BG442" s="61"/>
      <c r="BH442" s="61"/>
      <c r="BI442" s="61"/>
      <c r="BJ442" s="61"/>
      <c r="BK442" s="61"/>
      <c r="BL442" s="61"/>
      <c r="BM442" s="61"/>
      <c r="BN442" s="61"/>
      <c r="BO442" s="61"/>
      <c r="BP442" s="61"/>
      <c r="BQ442" s="61"/>
      <c r="BR442" s="61"/>
      <c r="BS442" s="61"/>
      <c r="BT442" s="61"/>
      <c r="BU442" s="61"/>
      <c r="BV442" s="61"/>
      <c r="BW442" s="61"/>
      <c r="BX442" s="61"/>
      <c r="BY442" s="61"/>
      <c r="BZ442" s="61"/>
      <c r="CA442" s="61"/>
    </row>
    <row r="443" spans="1:79" ht="23.5" x14ac:dyDescent="0.25">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c r="AA443" s="61"/>
      <c r="AB443" s="61"/>
      <c r="AC443" s="61"/>
      <c r="AD443" s="61"/>
      <c r="AE443" s="61"/>
      <c r="AF443" s="61"/>
      <c r="AG443" s="61"/>
      <c r="AH443" s="61"/>
      <c r="AI443" s="61"/>
      <c r="AJ443" s="61"/>
      <c r="AK443" s="61"/>
      <c r="AL443" s="61"/>
      <c r="AM443" s="61"/>
      <c r="AN443" s="61"/>
      <c r="AO443" s="61"/>
      <c r="AP443" s="61"/>
      <c r="AQ443" s="61"/>
      <c r="AR443" s="61"/>
      <c r="AS443" s="61"/>
      <c r="AT443" s="61"/>
      <c r="AU443" s="61"/>
      <c r="AV443" s="61"/>
      <c r="AW443" s="61"/>
      <c r="AX443" s="61"/>
      <c r="AY443" s="61"/>
      <c r="AZ443" s="61"/>
      <c r="BA443" s="61"/>
      <c r="BB443" s="61"/>
      <c r="BC443" s="61"/>
      <c r="BD443" s="61"/>
      <c r="BE443" s="61"/>
      <c r="BF443" s="61"/>
      <c r="BG443" s="61"/>
      <c r="BH443" s="61"/>
      <c r="BI443" s="61"/>
      <c r="BJ443" s="61"/>
      <c r="BK443" s="61"/>
      <c r="BL443" s="61"/>
      <c r="BM443" s="61"/>
      <c r="BN443" s="61"/>
      <c r="BO443" s="61"/>
      <c r="BP443" s="61"/>
      <c r="BQ443" s="61"/>
      <c r="BR443" s="61"/>
      <c r="BS443" s="61"/>
      <c r="BT443" s="61"/>
      <c r="BU443" s="61"/>
      <c r="BV443" s="61"/>
      <c r="BW443" s="61"/>
      <c r="BX443" s="61"/>
      <c r="BY443" s="61"/>
      <c r="BZ443" s="61"/>
      <c r="CA443" s="61"/>
    </row>
    <row r="444" spans="1:79" ht="23.5" x14ac:dyDescent="0.25">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c r="AA444" s="61"/>
      <c r="AB444" s="61"/>
      <c r="AC444" s="61"/>
      <c r="AD444" s="61"/>
      <c r="AE444" s="61"/>
      <c r="AF444" s="61"/>
      <c r="AG444" s="61"/>
      <c r="AH444" s="61"/>
      <c r="AI444" s="61"/>
      <c r="AJ444" s="61"/>
      <c r="AK444" s="61"/>
      <c r="AL444" s="61"/>
      <c r="AM444" s="61"/>
      <c r="AN444" s="61"/>
      <c r="AO444" s="61"/>
      <c r="AP444" s="61"/>
      <c r="AQ444" s="61"/>
      <c r="AR444" s="61"/>
      <c r="AS444" s="61"/>
      <c r="AT444" s="61"/>
      <c r="AU444" s="61"/>
      <c r="AV444" s="61"/>
      <c r="AW444" s="61"/>
      <c r="AX444" s="61"/>
      <c r="AY444" s="61"/>
      <c r="AZ444" s="61"/>
      <c r="BA444" s="61"/>
      <c r="BB444" s="61"/>
      <c r="BC444" s="61"/>
      <c r="BD444" s="61"/>
      <c r="BE444" s="61"/>
      <c r="BF444" s="61"/>
      <c r="BG444" s="61"/>
      <c r="BH444" s="61"/>
      <c r="BI444" s="61"/>
      <c r="BJ444" s="61"/>
      <c r="BK444" s="61"/>
      <c r="BL444" s="61"/>
      <c r="BM444" s="61"/>
      <c r="BN444" s="61"/>
      <c r="BO444" s="61"/>
      <c r="BP444" s="61"/>
      <c r="BQ444" s="61"/>
      <c r="BR444" s="61"/>
      <c r="BS444" s="61"/>
      <c r="BT444" s="61"/>
      <c r="BU444" s="61"/>
      <c r="BV444" s="61"/>
      <c r="BW444" s="61"/>
      <c r="BX444" s="61"/>
      <c r="BY444" s="61"/>
      <c r="BZ444" s="61"/>
      <c r="CA444" s="61"/>
    </row>
    <row r="445" spans="1:79" ht="23.5" x14ac:dyDescent="0.25">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c r="AA445" s="61"/>
      <c r="AB445" s="61"/>
      <c r="AC445" s="61"/>
      <c r="AD445" s="61"/>
      <c r="AE445" s="61"/>
      <c r="AF445" s="61"/>
      <c r="AG445" s="61"/>
      <c r="AH445" s="61"/>
      <c r="AI445" s="61"/>
      <c r="AJ445" s="61"/>
      <c r="AK445" s="61"/>
      <c r="AL445" s="61"/>
      <c r="AM445" s="61"/>
      <c r="AN445" s="61"/>
      <c r="AO445" s="61"/>
      <c r="AP445" s="61"/>
      <c r="AQ445" s="61"/>
      <c r="AR445" s="61"/>
      <c r="AS445" s="61"/>
      <c r="AT445" s="61"/>
      <c r="AU445" s="61"/>
      <c r="AV445" s="61"/>
      <c r="AW445" s="61"/>
      <c r="AX445" s="61"/>
      <c r="AY445" s="61"/>
      <c r="AZ445" s="61"/>
      <c r="BA445" s="61"/>
      <c r="BB445" s="61"/>
      <c r="BC445" s="61"/>
      <c r="BD445" s="61"/>
      <c r="BE445" s="61"/>
      <c r="BF445" s="61"/>
      <c r="BG445" s="61"/>
      <c r="BH445" s="61"/>
      <c r="BI445" s="61"/>
      <c r="BJ445" s="61"/>
      <c r="BK445" s="61"/>
      <c r="BL445" s="61"/>
      <c r="BM445" s="61"/>
      <c r="BN445" s="61"/>
      <c r="BO445" s="61"/>
      <c r="BP445" s="61"/>
      <c r="BQ445" s="61"/>
      <c r="BR445" s="61"/>
      <c r="BS445" s="61"/>
      <c r="BT445" s="61"/>
      <c r="BU445" s="61"/>
      <c r="BV445" s="61"/>
      <c r="BW445" s="61"/>
      <c r="BX445" s="61"/>
      <c r="BY445" s="61"/>
      <c r="BZ445" s="61"/>
      <c r="CA445" s="61"/>
    </row>
    <row r="446" spans="1:79" ht="23.5" x14ac:dyDescent="0.25">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c r="AA446" s="61"/>
      <c r="AB446" s="61"/>
      <c r="AC446" s="61"/>
      <c r="AD446" s="61"/>
      <c r="AE446" s="61"/>
      <c r="AF446" s="61"/>
      <c r="AG446" s="61"/>
      <c r="AH446" s="61"/>
      <c r="AI446" s="61"/>
      <c r="AJ446" s="61"/>
      <c r="AK446" s="61"/>
      <c r="AL446" s="61"/>
      <c r="AM446" s="61"/>
      <c r="AN446" s="61"/>
      <c r="AO446" s="61"/>
      <c r="AP446" s="61"/>
      <c r="AQ446" s="61"/>
      <c r="AR446" s="61"/>
      <c r="AS446" s="61"/>
      <c r="AT446" s="61"/>
      <c r="AU446" s="61"/>
      <c r="AV446" s="61"/>
      <c r="AW446" s="61"/>
      <c r="AX446" s="61"/>
      <c r="AY446" s="61"/>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row>
    <row r="447" spans="1:79" ht="23.5" x14ac:dyDescent="0.25">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c r="AA447" s="61"/>
      <c r="AB447" s="61"/>
      <c r="AC447" s="61"/>
      <c r="AD447" s="61"/>
      <c r="AE447" s="61"/>
      <c r="AF447" s="61"/>
      <c r="AG447" s="61"/>
      <c r="AH447" s="61"/>
      <c r="AI447" s="61"/>
      <c r="AJ447" s="61"/>
      <c r="AK447" s="61"/>
      <c r="AL447" s="61"/>
      <c r="AM447" s="61"/>
      <c r="AN447" s="61"/>
      <c r="AO447" s="61"/>
      <c r="AP447" s="61"/>
      <c r="AQ447" s="61"/>
      <c r="AR447" s="61"/>
      <c r="AS447" s="61"/>
      <c r="AT447" s="61"/>
      <c r="AU447" s="61"/>
      <c r="AV447" s="61"/>
      <c r="AW447" s="61"/>
      <c r="AX447" s="61"/>
      <c r="AY447" s="61"/>
      <c r="AZ447" s="61"/>
      <c r="BA447" s="61"/>
      <c r="BB447" s="61"/>
      <c r="BC447" s="61"/>
      <c r="BD447" s="61"/>
      <c r="BE447" s="61"/>
      <c r="BF447" s="61"/>
      <c r="BG447" s="61"/>
      <c r="BH447" s="61"/>
      <c r="BI447" s="61"/>
      <c r="BJ447" s="61"/>
      <c r="BK447" s="61"/>
      <c r="BL447" s="61"/>
      <c r="BM447" s="61"/>
      <c r="BN447" s="61"/>
      <c r="BO447" s="61"/>
      <c r="BP447" s="61"/>
      <c r="BQ447" s="61"/>
      <c r="BR447" s="61"/>
      <c r="BS447" s="61"/>
      <c r="BT447" s="61"/>
      <c r="BU447" s="61"/>
      <c r="BV447" s="61"/>
      <c r="BW447" s="61"/>
      <c r="BX447" s="61"/>
      <c r="BY447" s="61"/>
      <c r="BZ447" s="61"/>
      <c r="CA447" s="61"/>
    </row>
    <row r="448" spans="1:79" ht="23.5" x14ac:dyDescent="0.25">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c r="AA448" s="61"/>
      <c r="AB448" s="61"/>
      <c r="AC448" s="61"/>
      <c r="AD448" s="61"/>
      <c r="AE448" s="61"/>
      <c r="AF448" s="61"/>
      <c r="AG448" s="61"/>
      <c r="AH448" s="61"/>
      <c r="AI448" s="61"/>
      <c r="AJ448" s="61"/>
      <c r="AK448" s="61"/>
      <c r="AL448" s="61"/>
      <c r="AM448" s="61"/>
      <c r="AN448" s="61"/>
      <c r="AO448" s="61"/>
      <c r="AP448" s="61"/>
      <c r="AQ448" s="61"/>
      <c r="AR448" s="61"/>
      <c r="AS448" s="61"/>
      <c r="AT448" s="61"/>
      <c r="AU448" s="61"/>
      <c r="AV448" s="61"/>
      <c r="AW448" s="61"/>
      <c r="AX448" s="61"/>
      <c r="AY448" s="61"/>
      <c r="AZ448" s="61"/>
      <c r="BA448" s="61"/>
      <c r="BB448" s="61"/>
      <c r="BC448" s="61"/>
      <c r="BD448" s="61"/>
      <c r="BE448" s="61"/>
      <c r="BF448" s="61"/>
      <c r="BG448" s="61"/>
      <c r="BH448" s="61"/>
      <c r="BI448" s="61"/>
      <c r="BJ448" s="61"/>
      <c r="BK448" s="61"/>
      <c r="BL448" s="61"/>
      <c r="BM448" s="61"/>
      <c r="BN448" s="61"/>
      <c r="BO448" s="61"/>
      <c r="BP448" s="61"/>
      <c r="BQ448" s="61"/>
      <c r="BR448" s="61"/>
      <c r="BS448" s="61"/>
      <c r="BT448" s="61"/>
      <c r="BU448" s="61"/>
      <c r="BV448" s="61"/>
      <c r="BW448" s="61"/>
      <c r="BX448" s="61"/>
      <c r="BY448" s="61"/>
      <c r="BZ448" s="61"/>
      <c r="CA448" s="61"/>
    </row>
    <row r="449" spans="1:79" ht="23.5" x14ac:dyDescent="0.25">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c r="AA449" s="61"/>
      <c r="AB449" s="61"/>
      <c r="AC449" s="61"/>
      <c r="AD449" s="61"/>
      <c r="AE449" s="61"/>
      <c r="AF449" s="61"/>
      <c r="AG449" s="61"/>
      <c r="AH449" s="61"/>
      <c r="AI449" s="61"/>
      <c r="AJ449" s="61"/>
      <c r="AK449" s="61"/>
      <c r="AL449" s="61"/>
      <c r="AM449" s="61"/>
      <c r="AN449" s="61"/>
      <c r="AO449" s="61"/>
      <c r="AP449" s="61"/>
      <c r="AQ449" s="61"/>
      <c r="AR449" s="61"/>
      <c r="AS449" s="61"/>
      <c r="AT449" s="61"/>
      <c r="AU449" s="61"/>
      <c r="AV449" s="61"/>
      <c r="AW449" s="61"/>
      <c r="AX449" s="61"/>
      <c r="AY449" s="61"/>
      <c r="AZ449" s="61"/>
      <c r="BA449" s="61"/>
      <c r="BB449" s="61"/>
      <c r="BC449" s="61"/>
      <c r="BD449" s="61"/>
      <c r="BE449" s="61"/>
      <c r="BF449" s="61"/>
      <c r="BG449" s="61"/>
      <c r="BH449" s="61"/>
      <c r="BI449" s="61"/>
      <c r="BJ449" s="61"/>
      <c r="BK449" s="61"/>
      <c r="BL449" s="61"/>
      <c r="BM449" s="61"/>
      <c r="BN449" s="61"/>
      <c r="BO449" s="61"/>
      <c r="BP449" s="61"/>
      <c r="BQ449" s="61"/>
      <c r="BR449" s="61"/>
      <c r="BS449" s="61"/>
      <c r="BT449" s="61"/>
      <c r="BU449" s="61"/>
      <c r="BV449" s="61"/>
      <c r="BW449" s="61"/>
      <c r="BX449" s="61"/>
      <c r="BY449" s="61"/>
      <c r="BZ449" s="61"/>
      <c r="CA449" s="61"/>
    </row>
    <row r="450" spans="1:79" ht="23.5" x14ac:dyDescent="0.25">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c r="AA450" s="61"/>
      <c r="AB450" s="61"/>
      <c r="AC450" s="61"/>
      <c r="AD450" s="61"/>
      <c r="AE450" s="61"/>
      <c r="AF450" s="61"/>
      <c r="AG450" s="61"/>
      <c r="AH450" s="61"/>
      <c r="AI450" s="61"/>
      <c r="AJ450" s="61"/>
      <c r="AK450" s="61"/>
      <c r="AL450" s="61"/>
      <c r="AM450" s="61"/>
      <c r="AN450" s="61"/>
      <c r="AO450" s="61"/>
      <c r="AP450" s="61"/>
      <c r="AQ450" s="61"/>
      <c r="AR450" s="61"/>
      <c r="AS450" s="61"/>
      <c r="AT450" s="61"/>
      <c r="AU450" s="61"/>
      <c r="AV450" s="61"/>
      <c r="AW450" s="61"/>
      <c r="AX450" s="61"/>
      <c r="AY450" s="61"/>
      <c r="AZ450" s="61"/>
      <c r="BA450" s="61"/>
      <c r="BB450" s="61"/>
      <c r="BC450" s="61"/>
      <c r="BD450" s="61"/>
      <c r="BE450" s="61"/>
      <c r="BF450" s="61"/>
      <c r="BG450" s="61"/>
      <c r="BH450" s="61"/>
      <c r="BI450" s="61"/>
      <c r="BJ450" s="61"/>
      <c r="BK450" s="61"/>
      <c r="BL450" s="61"/>
      <c r="BM450" s="61"/>
      <c r="BN450" s="61"/>
      <c r="BO450" s="61"/>
      <c r="BP450" s="61"/>
      <c r="BQ450" s="61"/>
      <c r="BR450" s="61"/>
      <c r="BS450" s="61"/>
      <c r="BT450" s="61"/>
      <c r="BU450" s="61"/>
      <c r="BV450" s="61"/>
      <c r="BW450" s="61"/>
      <c r="BX450" s="61"/>
      <c r="BY450" s="61"/>
      <c r="BZ450" s="61"/>
      <c r="CA450" s="61"/>
    </row>
    <row r="451" spans="1:79" ht="23.5" x14ac:dyDescent="0.25">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c r="AA451" s="61"/>
      <c r="AB451" s="61"/>
      <c r="AC451" s="61"/>
      <c r="AD451" s="61"/>
      <c r="AE451" s="61"/>
      <c r="AF451" s="61"/>
      <c r="AG451" s="61"/>
      <c r="AH451" s="61"/>
      <c r="AI451" s="61"/>
      <c r="AJ451" s="61"/>
      <c r="AK451" s="61"/>
      <c r="AL451" s="61"/>
      <c r="AM451" s="61"/>
      <c r="AN451" s="61"/>
      <c r="AO451" s="61"/>
      <c r="AP451" s="61"/>
      <c r="AQ451" s="61"/>
      <c r="AR451" s="61"/>
      <c r="AS451" s="61"/>
      <c r="AT451" s="61"/>
      <c r="AU451" s="61"/>
      <c r="AV451" s="61"/>
      <c r="AW451" s="61"/>
      <c r="AX451" s="61"/>
      <c r="AY451" s="61"/>
      <c r="AZ451" s="61"/>
      <c r="BA451" s="61"/>
      <c r="BB451" s="61"/>
      <c r="BC451" s="61"/>
      <c r="BD451" s="61"/>
      <c r="BE451" s="61"/>
      <c r="BF451" s="61"/>
      <c r="BG451" s="61"/>
      <c r="BH451" s="61"/>
      <c r="BI451" s="61"/>
      <c r="BJ451" s="61"/>
      <c r="BK451" s="61"/>
      <c r="BL451" s="61"/>
      <c r="BM451" s="61"/>
      <c r="BN451" s="61"/>
      <c r="BO451" s="61"/>
      <c r="BP451" s="61"/>
      <c r="BQ451" s="61"/>
      <c r="BR451" s="61"/>
      <c r="BS451" s="61"/>
      <c r="BT451" s="61"/>
      <c r="BU451" s="61"/>
      <c r="BV451" s="61"/>
      <c r="BW451" s="61"/>
      <c r="BX451" s="61"/>
      <c r="BY451" s="61"/>
      <c r="BZ451" s="61"/>
      <c r="CA451" s="61"/>
    </row>
    <row r="452" spans="1:79" ht="23.5" x14ac:dyDescent="0.25">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c r="AA452" s="61"/>
      <c r="AB452" s="61"/>
      <c r="AC452" s="61"/>
      <c r="AD452" s="61"/>
      <c r="AE452" s="61"/>
      <c r="AF452" s="61"/>
      <c r="AG452" s="61"/>
      <c r="AH452" s="61"/>
      <c r="AI452" s="61"/>
      <c r="AJ452" s="61"/>
      <c r="AK452" s="61"/>
      <c r="AL452" s="61"/>
      <c r="AM452" s="61"/>
      <c r="AN452" s="61"/>
      <c r="AO452" s="61"/>
      <c r="AP452" s="61"/>
      <c r="AQ452" s="61"/>
      <c r="AR452" s="61"/>
      <c r="AS452" s="61"/>
      <c r="AT452" s="61"/>
      <c r="AU452" s="61"/>
      <c r="AV452" s="61"/>
      <c r="AW452" s="61"/>
      <c r="AX452" s="61"/>
      <c r="AY452" s="61"/>
      <c r="AZ452" s="61"/>
      <c r="BA452" s="61"/>
      <c r="BB452" s="61"/>
      <c r="BC452" s="61"/>
      <c r="BD452" s="61"/>
      <c r="BE452" s="61"/>
      <c r="BF452" s="61"/>
      <c r="BG452" s="61"/>
      <c r="BH452" s="61"/>
      <c r="BI452" s="61"/>
      <c r="BJ452" s="61"/>
      <c r="BK452" s="61"/>
      <c r="BL452" s="61"/>
      <c r="BM452" s="61"/>
      <c r="BN452" s="61"/>
      <c r="BO452" s="61"/>
      <c r="BP452" s="61"/>
      <c r="BQ452" s="61"/>
      <c r="BR452" s="61"/>
      <c r="BS452" s="61"/>
      <c r="BT452" s="61"/>
      <c r="BU452" s="61"/>
      <c r="BV452" s="61"/>
      <c r="BW452" s="61"/>
      <c r="BX452" s="61"/>
      <c r="BY452" s="61"/>
      <c r="BZ452" s="61"/>
      <c r="CA452" s="61"/>
    </row>
    <row r="453" spans="1:79" ht="23.5" x14ac:dyDescent="0.25">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c r="AA453" s="61"/>
      <c r="AB453" s="61"/>
      <c r="AC453" s="61"/>
      <c r="AD453" s="61"/>
      <c r="AE453" s="61"/>
      <c r="AF453" s="61"/>
      <c r="AG453" s="61"/>
      <c r="AH453" s="61"/>
      <c r="AI453" s="61"/>
      <c r="AJ453" s="61"/>
      <c r="AK453" s="61"/>
      <c r="AL453" s="61"/>
      <c r="AM453" s="61"/>
      <c r="AN453" s="61"/>
      <c r="AO453" s="61"/>
      <c r="AP453" s="61"/>
      <c r="AQ453" s="61"/>
      <c r="AR453" s="61"/>
      <c r="AS453" s="61"/>
      <c r="AT453" s="61"/>
      <c r="AU453" s="61"/>
      <c r="AV453" s="61"/>
      <c r="AW453" s="61"/>
      <c r="AX453" s="61"/>
      <c r="AY453" s="61"/>
      <c r="AZ453" s="61"/>
      <c r="BA453" s="61"/>
      <c r="BB453" s="61"/>
      <c r="BC453" s="61"/>
      <c r="BD453" s="61"/>
      <c r="BE453" s="61"/>
      <c r="BF453" s="61"/>
      <c r="BG453" s="61"/>
      <c r="BH453" s="61"/>
      <c r="BI453" s="61"/>
      <c r="BJ453" s="61"/>
      <c r="BK453" s="61"/>
      <c r="BL453" s="61"/>
      <c r="BM453" s="61"/>
      <c r="BN453" s="61"/>
      <c r="BO453" s="61"/>
      <c r="BP453" s="61"/>
      <c r="BQ453" s="61"/>
      <c r="BR453" s="61"/>
      <c r="BS453" s="61"/>
      <c r="BT453" s="61"/>
      <c r="BU453" s="61"/>
      <c r="BV453" s="61"/>
      <c r="BW453" s="61"/>
      <c r="BX453" s="61"/>
      <c r="BY453" s="61"/>
      <c r="BZ453" s="61"/>
      <c r="CA453" s="61"/>
    </row>
    <row r="454" spans="1:79" ht="23.5" x14ac:dyDescent="0.25">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c r="AA454" s="61"/>
      <c r="AB454" s="61"/>
      <c r="AC454" s="61"/>
      <c r="AD454" s="61"/>
      <c r="AE454" s="61"/>
      <c r="AF454" s="61"/>
      <c r="AG454" s="61"/>
      <c r="AH454" s="61"/>
      <c r="AI454" s="61"/>
      <c r="AJ454" s="61"/>
      <c r="AK454" s="61"/>
      <c r="AL454" s="61"/>
      <c r="AM454" s="61"/>
      <c r="AN454" s="61"/>
      <c r="AO454" s="61"/>
      <c r="AP454" s="61"/>
      <c r="AQ454" s="61"/>
      <c r="AR454" s="61"/>
      <c r="AS454" s="61"/>
      <c r="AT454" s="61"/>
      <c r="AU454" s="61"/>
      <c r="AV454" s="61"/>
      <c r="AW454" s="61"/>
      <c r="AX454" s="61"/>
      <c r="AY454" s="61"/>
      <c r="AZ454" s="61"/>
      <c r="BA454" s="61"/>
      <c r="BB454" s="61"/>
      <c r="BC454" s="61"/>
      <c r="BD454" s="61"/>
      <c r="BE454" s="61"/>
      <c r="BF454" s="61"/>
      <c r="BG454" s="61"/>
      <c r="BH454" s="61"/>
      <c r="BI454" s="61"/>
      <c r="BJ454" s="61"/>
      <c r="BK454" s="61"/>
      <c r="BL454" s="61"/>
      <c r="BM454" s="61"/>
      <c r="BN454" s="61"/>
      <c r="BO454" s="61"/>
      <c r="BP454" s="61"/>
      <c r="BQ454" s="61"/>
      <c r="BR454" s="61"/>
      <c r="BS454" s="61"/>
      <c r="BT454" s="61"/>
      <c r="BU454" s="61"/>
      <c r="BV454" s="61"/>
      <c r="BW454" s="61"/>
      <c r="BX454" s="61"/>
      <c r="BY454" s="61"/>
      <c r="BZ454" s="61"/>
      <c r="CA454" s="61"/>
    </row>
    <row r="455" spans="1:79" ht="23.5" x14ac:dyDescent="0.25">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c r="AA455" s="61"/>
      <c r="AB455" s="61"/>
      <c r="AC455" s="61"/>
      <c r="AD455" s="61"/>
      <c r="AE455" s="61"/>
      <c r="AF455" s="61"/>
      <c r="AG455" s="61"/>
      <c r="AH455" s="61"/>
      <c r="AI455" s="61"/>
      <c r="AJ455" s="61"/>
      <c r="AK455" s="61"/>
      <c r="AL455" s="61"/>
      <c r="AM455" s="61"/>
      <c r="AN455" s="61"/>
      <c r="AO455" s="61"/>
      <c r="AP455" s="61"/>
      <c r="AQ455" s="61"/>
      <c r="AR455" s="61"/>
      <c r="AS455" s="61"/>
      <c r="AT455" s="61"/>
      <c r="AU455" s="61"/>
      <c r="AV455" s="61"/>
      <c r="AW455" s="61"/>
      <c r="AX455" s="61"/>
      <c r="AY455" s="61"/>
      <c r="AZ455" s="61"/>
      <c r="BA455" s="61"/>
      <c r="BB455" s="61"/>
      <c r="BC455" s="61"/>
      <c r="BD455" s="61"/>
      <c r="BE455" s="61"/>
      <c r="BF455" s="61"/>
      <c r="BG455" s="61"/>
      <c r="BH455" s="61"/>
      <c r="BI455" s="61"/>
      <c r="BJ455" s="61"/>
      <c r="BK455" s="61"/>
      <c r="BL455" s="61"/>
      <c r="BM455" s="61"/>
      <c r="BN455" s="61"/>
      <c r="BO455" s="61"/>
      <c r="BP455" s="61"/>
      <c r="BQ455" s="61"/>
      <c r="BR455" s="61"/>
      <c r="BS455" s="61"/>
      <c r="BT455" s="61"/>
      <c r="BU455" s="61"/>
      <c r="BV455" s="61"/>
      <c r="BW455" s="61"/>
      <c r="BX455" s="61"/>
      <c r="BY455" s="61"/>
      <c r="BZ455" s="61"/>
      <c r="CA455" s="61"/>
    </row>
    <row r="456" spans="1:79" ht="23.5" x14ac:dyDescent="0.25">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c r="AA456" s="61"/>
      <c r="AB456" s="61"/>
      <c r="AC456" s="61"/>
      <c r="AD456" s="61"/>
      <c r="AE456" s="61"/>
      <c r="AF456" s="61"/>
      <c r="AG456" s="61"/>
      <c r="AH456" s="61"/>
      <c r="AI456" s="61"/>
      <c r="AJ456" s="61"/>
      <c r="AK456" s="61"/>
      <c r="AL456" s="61"/>
      <c r="AM456" s="61"/>
      <c r="AN456" s="61"/>
      <c r="AO456" s="61"/>
      <c r="AP456" s="61"/>
      <c r="AQ456" s="61"/>
      <c r="AR456" s="61"/>
      <c r="AS456" s="61"/>
      <c r="AT456" s="61"/>
      <c r="AU456" s="61"/>
      <c r="AV456" s="61"/>
      <c r="AW456" s="61"/>
      <c r="AX456" s="61"/>
      <c r="AY456" s="61"/>
      <c r="AZ456" s="61"/>
      <c r="BA456" s="61"/>
      <c r="BB456" s="61"/>
      <c r="BC456" s="61"/>
      <c r="BD456" s="61"/>
      <c r="BE456" s="61"/>
      <c r="BF456" s="61"/>
      <c r="BG456" s="61"/>
      <c r="BH456" s="61"/>
      <c r="BI456" s="61"/>
      <c r="BJ456" s="61"/>
      <c r="BK456" s="61"/>
      <c r="BL456" s="61"/>
      <c r="BM456" s="61"/>
      <c r="BN456" s="61"/>
      <c r="BO456" s="61"/>
      <c r="BP456" s="61"/>
      <c r="BQ456" s="61"/>
      <c r="BR456" s="61"/>
      <c r="BS456" s="61"/>
      <c r="BT456" s="61"/>
      <c r="BU456" s="61"/>
      <c r="BV456" s="61"/>
      <c r="BW456" s="61"/>
      <c r="BX456" s="61"/>
      <c r="BY456" s="61"/>
      <c r="BZ456" s="61"/>
      <c r="CA456" s="61"/>
    </row>
    <row r="457" spans="1:79" ht="23.5" x14ac:dyDescent="0.25">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c r="AA457" s="61"/>
      <c r="AB457" s="61"/>
      <c r="AC457" s="61"/>
      <c r="AD457" s="61"/>
      <c r="AE457" s="61"/>
      <c r="AF457" s="61"/>
      <c r="AG457" s="61"/>
      <c r="AH457" s="61"/>
      <c r="AI457" s="61"/>
      <c r="AJ457" s="61"/>
      <c r="AK457" s="61"/>
      <c r="AL457" s="61"/>
      <c r="AM457" s="61"/>
      <c r="AN457" s="61"/>
      <c r="AO457" s="61"/>
      <c r="AP457" s="61"/>
      <c r="AQ457" s="61"/>
      <c r="AR457" s="61"/>
      <c r="AS457" s="61"/>
      <c r="AT457" s="61"/>
      <c r="AU457" s="61"/>
      <c r="AV457" s="61"/>
      <c r="AW457" s="61"/>
      <c r="AX457" s="61"/>
      <c r="AY457" s="61"/>
      <c r="AZ457" s="61"/>
      <c r="BA457" s="61"/>
      <c r="BB457" s="61"/>
      <c r="BC457" s="61"/>
      <c r="BD457" s="61"/>
      <c r="BE457" s="61"/>
      <c r="BF457" s="61"/>
      <c r="BG457" s="61"/>
      <c r="BH457" s="61"/>
      <c r="BI457" s="61"/>
      <c r="BJ457" s="61"/>
      <c r="BK457" s="61"/>
      <c r="BL457" s="61"/>
      <c r="BM457" s="61"/>
      <c r="BN457" s="61"/>
      <c r="BO457" s="61"/>
      <c r="BP457" s="61"/>
      <c r="BQ457" s="61"/>
      <c r="BR457" s="61"/>
      <c r="BS457" s="61"/>
      <c r="BT457" s="61"/>
      <c r="BU457" s="61"/>
      <c r="BV457" s="61"/>
      <c r="BW457" s="61"/>
      <c r="BX457" s="61"/>
      <c r="BY457" s="61"/>
      <c r="BZ457" s="61"/>
      <c r="CA457" s="61"/>
    </row>
    <row r="458" spans="1:79" ht="23.5" x14ac:dyDescent="0.25">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c r="AA458" s="61"/>
      <c r="AB458" s="61"/>
      <c r="AC458" s="61"/>
      <c r="AD458" s="61"/>
      <c r="AE458" s="61"/>
      <c r="AF458" s="61"/>
      <c r="AG458" s="61"/>
      <c r="AH458" s="61"/>
      <c r="AI458" s="61"/>
      <c r="AJ458" s="61"/>
      <c r="AK458" s="61"/>
      <c r="AL458" s="61"/>
      <c r="AM458" s="61"/>
      <c r="AN458" s="61"/>
      <c r="AO458" s="61"/>
      <c r="AP458" s="61"/>
      <c r="AQ458" s="61"/>
      <c r="AR458" s="61"/>
      <c r="AS458" s="61"/>
      <c r="AT458" s="61"/>
      <c r="AU458" s="61"/>
      <c r="AV458" s="61"/>
      <c r="AW458" s="61"/>
      <c r="AX458" s="61"/>
      <c r="AY458" s="61"/>
      <c r="AZ458" s="61"/>
      <c r="BA458" s="61"/>
      <c r="BB458" s="61"/>
      <c r="BC458" s="61"/>
      <c r="BD458" s="61"/>
      <c r="BE458" s="61"/>
      <c r="BF458" s="61"/>
      <c r="BG458" s="61"/>
      <c r="BH458" s="61"/>
      <c r="BI458" s="61"/>
      <c r="BJ458" s="61"/>
      <c r="BK458" s="61"/>
      <c r="BL458" s="61"/>
      <c r="BM458" s="61"/>
      <c r="BN458" s="61"/>
      <c r="BO458" s="61"/>
      <c r="BP458" s="61"/>
      <c r="BQ458" s="61"/>
      <c r="BR458" s="61"/>
      <c r="BS458" s="61"/>
      <c r="BT458" s="61"/>
      <c r="BU458" s="61"/>
      <c r="BV458" s="61"/>
      <c r="BW458" s="61"/>
      <c r="BX458" s="61"/>
      <c r="BY458" s="61"/>
      <c r="BZ458" s="61"/>
      <c r="CA458" s="61"/>
    </row>
    <row r="459" spans="1:79" ht="23.5" x14ac:dyDescent="0.25">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c r="AA459" s="61"/>
      <c r="AB459" s="61"/>
      <c r="AC459" s="61"/>
      <c r="AD459" s="61"/>
      <c r="AE459" s="61"/>
      <c r="AF459" s="61"/>
      <c r="AG459" s="61"/>
      <c r="AH459" s="61"/>
      <c r="AI459" s="61"/>
      <c r="AJ459" s="61"/>
      <c r="AK459" s="61"/>
      <c r="AL459" s="61"/>
      <c r="AM459" s="61"/>
      <c r="AN459" s="61"/>
      <c r="AO459" s="61"/>
      <c r="AP459" s="61"/>
      <c r="AQ459" s="61"/>
      <c r="AR459" s="61"/>
      <c r="AS459" s="61"/>
      <c r="AT459" s="61"/>
      <c r="AU459" s="61"/>
      <c r="AV459" s="61"/>
      <c r="AW459" s="61"/>
      <c r="AX459" s="61"/>
      <c r="AY459" s="61"/>
      <c r="AZ459" s="61"/>
      <c r="BA459" s="61"/>
      <c r="BB459" s="61"/>
      <c r="BC459" s="61"/>
      <c r="BD459" s="61"/>
      <c r="BE459" s="61"/>
      <c r="BF459" s="61"/>
      <c r="BG459" s="61"/>
      <c r="BH459" s="61"/>
      <c r="BI459" s="61"/>
      <c r="BJ459" s="61"/>
      <c r="BK459" s="61"/>
      <c r="BL459" s="61"/>
      <c r="BM459" s="61"/>
      <c r="BN459" s="61"/>
      <c r="BO459" s="61"/>
      <c r="BP459" s="61"/>
      <c r="BQ459" s="61"/>
      <c r="BR459" s="61"/>
      <c r="BS459" s="61"/>
      <c r="BT459" s="61"/>
      <c r="BU459" s="61"/>
      <c r="BV459" s="61"/>
      <c r="BW459" s="61"/>
      <c r="BX459" s="61"/>
      <c r="BY459" s="61"/>
      <c r="BZ459" s="61"/>
      <c r="CA459" s="61"/>
    </row>
    <row r="460" spans="1:79" ht="23.5" x14ac:dyDescent="0.25">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c r="AA460" s="61"/>
      <c r="AB460" s="61"/>
      <c r="AC460" s="61"/>
      <c r="AD460" s="61"/>
      <c r="AE460" s="61"/>
      <c r="AF460" s="61"/>
      <c r="AG460" s="61"/>
      <c r="AH460" s="61"/>
      <c r="AI460" s="61"/>
      <c r="AJ460" s="61"/>
      <c r="AK460" s="61"/>
      <c r="AL460" s="61"/>
      <c r="AM460" s="61"/>
      <c r="AN460" s="61"/>
      <c r="AO460" s="61"/>
      <c r="AP460" s="61"/>
      <c r="AQ460" s="61"/>
      <c r="AR460" s="61"/>
      <c r="AS460" s="61"/>
      <c r="AT460" s="61"/>
      <c r="AU460" s="61"/>
      <c r="AV460" s="61"/>
      <c r="AW460" s="61"/>
      <c r="AX460" s="61"/>
      <c r="AY460" s="61"/>
      <c r="AZ460" s="61"/>
      <c r="BA460" s="61"/>
      <c r="BB460" s="61"/>
      <c r="BC460" s="61"/>
      <c r="BD460" s="61"/>
      <c r="BE460" s="61"/>
      <c r="BF460" s="61"/>
      <c r="BG460" s="61"/>
      <c r="BH460" s="61"/>
      <c r="BI460" s="61"/>
      <c r="BJ460" s="61"/>
      <c r="BK460" s="61"/>
      <c r="BL460" s="61"/>
      <c r="BM460" s="61"/>
      <c r="BN460" s="61"/>
      <c r="BO460" s="61"/>
      <c r="BP460" s="61"/>
      <c r="BQ460" s="61"/>
      <c r="BR460" s="61"/>
      <c r="BS460" s="61"/>
      <c r="BT460" s="61"/>
      <c r="BU460" s="61"/>
      <c r="BV460" s="61"/>
      <c r="BW460" s="61"/>
      <c r="BX460" s="61"/>
      <c r="BY460" s="61"/>
      <c r="BZ460" s="61"/>
      <c r="CA460" s="61"/>
    </row>
    <row r="461" spans="1:79" ht="23.5" x14ac:dyDescent="0.25">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c r="AA461" s="61"/>
      <c r="AB461" s="61"/>
      <c r="AC461" s="61"/>
      <c r="AD461" s="61"/>
      <c r="AE461" s="61"/>
      <c r="AF461" s="61"/>
      <c r="AG461" s="61"/>
      <c r="AH461" s="61"/>
      <c r="AI461" s="61"/>
      <c r="AJ461" s="61"/>
      <c r="AK461" s="61"/>
      <c r="AL461" s="61"/>
      <c r="AM461" s="61"/>
      <c r="AN461" s="61"/>
      <c r="AO461" s="61"/>
      <c r="AP461" s="61"/>
      <c r="AQ461" s="61"/>
      <c r="AR461" s="61"/>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61"/>
      <c r="BO461" s="61"/>
      <c r="BP461" s="61"/>
      <c r="BQ461" s="61"/>
      <c r="BR461" s="61"/>
      <c r="BS461" s="61"/>
      <c r="BT461" s="61"/>
      <c r="BU461" s="61"/>
      <c r="BV461" s="61"/>
      <c r="BW461" s="61"/>
      <c r="BX461" s="61"/>
      <c r="BY461" s="61"/>
      <c r="BZ461" s="61"/>
      <c r="CA461" s="61"/>
    </row>
    <row r="462" spans="1:79" ht="23.5" x14ac:dyDescent="0.25">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c r="AA462" s="61"/>
      <c r="AB462" s="61"/>
      <c r="AC462" s="61"/>
      <c r="AD462" s="61"/>
      <c r="AE462" s="61"/>
      <c r="AF462" s="61"/>
      <c r="AG462" s="61"/>
      <c r="AH462" s="61"/>
      <c r="AI462" s="61"/>
      <c r="AJ462" s="61"/>
      <c r="AK462" s="61"/>
      <c r="AL462" s="61"/>
      <c r="AM462" s="61"/>
      <c r="AN462" s="61"/>
      <c r="AO462" s="61"/>
      <c r="AP462" s="61"/>
      <c r="AQ462" s="61"/>
      <c r="AR462" s="61"/>
      <c r="AS462" s="61"/>
      <c r="AT462" s="61"/>
      <c r="AU462" s="61"/>
      <c r="AV462" s="61"/>
      <c r="AW462" s="61"/>
      <c r="AX462" s="61"/>
      <c r="AY462" s="61"/>
      <c r="AZ462" s="61"/>
      <c r="BA462" s="61"/>
      <c r="BB462" s="61"/>
      <c r="BC462" s="61"/>
      <c r="BD462" s="61"/>
      <c r="BE462" s="61"/>
      <c r="BF462" s="61"/>
      <c r="BG462" s="61"/>
      <c r="BH462" s="61"/>
      <c r="BI462" s="61"/>
      <c r="BJ462" s="61"/>
      <c r="BK462" s="61"/>
      <c r="BL462" s="61"/>
      <c r="BM462" s="61"/>
      <c r="BN462" s="61"/>
      <c r="BO462" s="61"/>
      <c r="BP462" s="61"/>
      <c r="BQ462" s="61"/>
      <c r="BR462" s="61"/>
      <c r="BS462" s="61"/>
      <c r="BT462" s="61"/>
      <c r="BU462" s="61"/>
      <c r="BV462" s="61"/>
      <c r="BW462" s="61"/>
      <c r="BX462" s="61"/>
      <c r="BY462" s="61"/>
      <c r="BZ462" s="61"/>
      <c r="CA462" s="61"/>
    </row>
    <row r="463" spans="1:79" ht="23.5" x14ac:dyDescent="0.25">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c r="AA463" s="61"/>
      <c r="AB463" s="61"/>
      <c r="AC463" s="61"/>
      <c r="AD463" s="61"/>
      <c r="AE463" s="61"/>
      <c r="AF463" s="61"/>
      <c r="AG463" s="61"/>
      <c r="AH463" s="61"/>
      <c r="AI463" s="61"/>
      <c r="AJ463" s="61"/>
      <c r="AK463" s="61"/>
      <c r="AL463" s="61"/>
      <c r="AM463" s="61"/>
      <c r="AN463" s="61"/>
      <c r="AO463" s="61"/>
      <c r="AP463" s="61"/>
      <c r="AQ463" s="61"/>
      <c r="AR463" s="61"/>
      <c r="AS463" s="61"/>
      <c r="AT463" s="61"/>
      <c r="AU463" s="61"/>
      <c r="AV463" s="61"/>
      <c r="AW463" s="61"/>
      <c r="AX463" s="61"/>
      <c r="AY463" s="61"/>
      <c r="AZ463" s="61"/>
      <c r="BA463" s="61"/>
      <c r="BB463" s="61"/>
      <c r="BC463" s="61"/>
      <c r="BD463" s="61"/>
      <c r="BE463" s="61"/>
      <c r="BF463" s="61"/>
      <c r="BG463" s="61"/>
      <c r="BH463" s="61"/>
      <c r="BI463" s="61"/>
      <c r="BJ463" s="61"/>
      <c r="BK463" s="61"/>
      <c r="BL463" s="61"/>
      <c r="BM463" s="61"/>
      <c r="BN463" s="61"/>
      <c r="BO463" s="61"/>
      <c r="BP463" s="61"/>
      <c r="BQ463" s="61"/>
      <c r="BR463" s="61"/>
      <c r="BS463" s="61"/>
      <c r="BT463" s="61"/>
      <c r="BU463" s="61"/>
      <c r="BV463" s="61"/>
      <c r="BW463" s="61"/>
      <c r="BX463" s="61"/>
      <c r="BY463" s="61"/>
      <c r="BZ463" s="61"/>
      <c r="CA463" s="61"/>
    </row>
    <row r="464" spans="1:79" ht="23.5" x14ac:dyDescent="0.25">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c r="AA464" s="61"/>
      <c r="AB464" s="61"/>
      <c r="AC464" s="61"/>
      <c r="AD464" s="61"/>
      <c r="AE464" s="61"/>
      <c r="AF464" s="61"/>
      <c r="AG464" s="61"/>
      <c r="AH464" s="61"/>
      <c r="AI464" s="61"/>
      <c r="AJ464" s="61"/>
      <c r="AK464" s="61"/>
      <c r="AL464" s="61"/>
      <c r="AM464" s="61"/>
      <c r="AN464" s="61"/>
      <c r="AO464" s="61"/>
      <c r="AP464" s="61"/>
      <c r="AQ464" s="61"/>
      <c r="AR464" s="61"/>
      <c r="AS464" s="61"/>
      <c r="AT464" s="61"/>
      <c r="AU464" s="61"/>
      <c r="AV464" s="61"/>
      <c r="AW464" s="61"/>
      <c r="AX464" s="61"/>
      <c r="AY464" s="61"/>
      <c r="AZ464" s="61"/>
      <c r="BA464" s="61"/>
      <c r="BB464" s="61"/>
      <c r="BC464" s="61"/>
      <c r="BD464" s="61"/>
      <c r="BE464" s="61"/>
      <c r="BF464" s="61"/>
      <c r="BG464" s="61"/>
      <c r="BH464" s="61"/>
      <c r="BI464" s="61"/>
      <c r="BJ464" s="61"/>
      <c r="BK464" s="61"/>
      <c r="BL464" s="61"/>
      <c r="BM464" s="61"/>
      <c r="BN464" s="61"/>
      <c r="BO464" s="61"/>
      <c r="BP464" s="61"/>
      <c r="BQ464" s="61"/>
      <c r="BR464" s="61"/>
      <c r="BS464" s="61"/>
      <c r="BT464" s="61"/>
      <c r="BU464" s="61"/>
      <c r="BV464" s="61"/>
      <c r="BW464" s="61"/>
      <c r="BX464" s="61"/>
      <c r="BY464" s="61"/>
      <c r="BZ464" s="61"/>
      <c r="CA464" s="61"/>
    </row>
    <row r="465" spans="1:79" ht="23.5" x14ac:dyDescent="0.25">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c r="AA465" s="61"/>
      <c r="AB465" s="61"/>
      <c r="AC465" s="61"/>
      <c r="AD465" s="61"/>
      <c r="AE465" s="61"/>
      <c r="AF465" s="61"/>
      <c r="AG465" s="61"/>
      <c r="AH465" s="61"/>
      <c r="AI465" s="61"/>
      <c r="AJ465" s="61"/>
      <c r="AK465" s="61"/>
      <c r="AL465" s="61"/>
      <c r="AM465" s="61"/>
      <c r="AN465" s="61"/>
      <c r="AO465" s="61"/>
      <c r="AP465" s="61"/>
      <c r="AQ465" s="61"/>
      <c r="AR465" s="61"/>
      <c r="AS465" s="61"/>
      <c r="AT465" s="61"/>
      <c r="AU465" s="61"/>
      <c r="AV465" s="61"/>
      <c r="AW465" s="61"/>
      <c r="AX465" s="61"/>
      <c r="AY465" s="61"/>
      <c r="AZ465" s="61"/>
      <c r="BA465" s="61"/>
      <c r="BB465" s="61"/>
      <c r="BC465" s="61"/>
      <c r="BD465" s="61"/>
      <c r="BE465" s="61"/>
      <c r="BF465" s="61"/>
      <c r="BG465" s="61"/>
      <c r="BH465" s="61"/>
      <c r="BI465" s="61"/>
      <c r="BJ465" s="61"/>
      <c r="BK465" s="61"/>
      <c r="BL465" s="61"/>
      <c r="BM465" s="61"/>
      <c r="BN465" s="61"/>
      <c r="BO465" s="61"/>
      <c r="BP465" s="61"/>
      <c r="BQ465" s="61"/>
      <c r="BR465" s="61"/>
      <c r="BS465" s="61"/>
      <c r="BT465" s="61"/>
      <c r="BU465" s="61"/>
      <c r="BV465" s="61"/>
      <c r="BW465" s="61"/>
      <c r="BX465" s="61"/>
      <c r="BY465" s="61"/>
      <c r="BZ465" s="61"/>
      <c r="CA465" s="61"/>
    </row>
    <row r="466" spans="1:79" ht="23.5" x14ac:dyDescent="0.25">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c r="AA466" s="61"/>
      <c r="AB466" s="61"/>
      <c r="AC466" s="61"/>
      <c r="AD466" s="61"/>
      <c r="AE466" s="61"/>
      <c r="AF466" s="61"/>
      <c r="AG466" s="61"/>
      <c r="AH466" s="61"/>
      <c r="AI466" s="61"/>
      <c r="AJ466" s="61"/>
      <c r="AK466" s="61"/>
      <c r="AL466" s="61"/>
      <c r="AM466" s="61"/>
      <c r="AN466" s="61"/>
      <c r="AO466" s="61"/>
      <c r="AP466" s="61"/>
      <c r="AQ466" s="61"/>
      <c r="AR466" s="61"/>
      <c r="AS466" s="61"/>
      <c r="AT466" s="61"/>
      <c r="AU466" s="61"/>
      <c r="AV466" s="61"/>
      <c r="AW466" s="61"/>
      <c r="AX466" s="61"/>
      <c r="AY466" s="61"/>
      <c r="AZ466" s="61"/>
      <c r="BA466" s="61"/>
      <c r="BB466" s="61"/>
      <c r="BC466" s="61"/>
      <c r="BD466" s="61"/>
      <c r="BE466" s="61"/>
      <c r="BF466" s="61"/>
      <c r="BG466" s="61"/>
      <c r="BH466" s="61"/>
      <c r="BI466" s="61"/>
      <c r="BJ466" s="61"/>
      <c r="BK466" s="61"/>
      <c r="BL466" s="61"/>
      <c r="BM466" s="61"/>
      <c r="BN466" s="61"/>
      <c r="BO466" s="61"/>
      <c r="BP466" s="61"/>
      <c r="BQ466" s="61"/>
      <c r="BR466" s="61"/>
      <c r="BS466" s="61"/>
      <c r="BT466" s="61"/>
      <c r="BU466" s="61"/>
      <c r="BV466" s="61"/>
      <c r="BW466" s="61"/>
      <c r="BX466" s="61"/>
      <c r="BY466" s="61"/>
      <c r="BZ466" s="61"/>
      <c r="CA466" s="61"/>
    </row>
    <row r="467" spans="1:79" ht="23.5" x14ac:dyDescent="0.25">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61"/>
      <c r="AN467" s="61"/>
      <c r="AO467" s="61"/>
      <c r="AP467" s="61"/>
      <c r="AQ467" s="61"/>
      <c r="AR467" s="61"/>
      <c r="AS467" s="61"/>
      <c r="AT467" s="61"/>
      <c r="AU467" s="61"/>
      <c r="AV467" s="61"/>
      <c r="AW467" s="61"/>
      <c r="AX467" s="61"/>
      <c r="AY467" s="61"/>
      <c r="AZ467" s="61"/>
      <c r="BA467" s="61"/>
      <c r="BB467" s="61"/>
      <c r="BC467" s="61"/>
      <c r="BD467" s="61"/>
      <c r="BE467" s="61"/>
      <c r="BF467" s="61"/>
      <c r="BG467" s="61"/>
      <c r="BH467" s="61"/>
      <c r="BI467" s="61"/>
      <c r="BJ467" s="61"/>
      <c r="BK467" s="61"/>
      <c r="BL467" s="61"/>
      <c r="BM467" s="61"/>
      <c r="BN467" s="61"/>
      <c r="BO467" s="61"/>
      <c r="BP467" s="61"/>
      <c r="BQ467" s="61"/>
      <c r="BR467" s="61"/>
      <c r="BS467" s="61"/>
      <c r="BT467" s="61"/>
      <c r="BU467" s="61"/>
      <c r="BV467" s="61"/>
      <c r="BW467" s="61"/>
      <c r="BX467" s="61"/>
      <c r="BY467" s="61"/>
      <c r="BZ467" s="61"/>
      <c r="CA467" s="61"/>
    </row>
    <row r="468" spans="1:79" ht="23.5" x14ac:dyDescent="0.25">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c r="AA468" s="61"/>
      <c r="AB468" s="61"/>
      <c r="AC468" s="61"/>
      <c r="AD468" s="61"/>
      <c r="AE468" s="61"/>
      <c r="AF468" s="61"/>
      <c r="AG468" s="61"/>
      <c r="AH468" s="61"/>
      <c r="AI468" s="61"/>
      <c r="AJ468" s="61"/>
      <c r="AK468" s="61"/>
      <c r="AL468" s="61"/>
      <c r="AM468" s="61"/>
      <c r="AN468" s="61"/>
      <c r="AO468" s="61"/>
      <c r="AP468" s="61"/>
      <c r="AQ468" s="61"/>
      <c r="AR468" s="61"/>
      <c r="AS468" s="61"/>
      <c r="AT468" s="61"/>
      <c r="AU468" s="61"/>
      <c r="AV468" s="61"/>
      <c r="AW468" s="61"/>
      <c r="AX468" s="61"/>
      <c r="AY468" s="61"/>
      <c r="AZ468" s="61"/>
      <c r="BA468" s="61"/>
      <c r="BB468" s="61"/>
      <c r="BC468" s="61"/>
      <c r="BD468" s="61"/>
      <c r="BE468" s="61"/>
      <c r="BF468" s="61"/>
      <c r="BG468" s="61"/>
      <c r="BH468" s="61"/>
      <c r="BI468" s="61"/>
      <c r="BJ468" s="61"/>
      <c r="BK468" s="61"/>
      <c r="BL468" s="61"/>
      <c r="BM468" s="61"/>
      <c r="BN468" s="61"/>
      <c r="BO468" s="61"/>
      <c r="BP468" s="61"/>
      <c r="BQ468" s="61"/>
      <c r="BR468" s="61"/>
      <c r="BS468" s="61"/>
      <c r="BT468" s="61"/>
      <c r="BU468" s="61"/>
      <c r="BV468" s="61"/>
      <c r="BW468" s="61"/>
      <c r="BX468" s="61"/>
      <c r="BY468" s="61"/>
      <c r="BZ468" s="61"/>
      <c r="CA468" s="61"/>
    </row>
    <row r="469" spans="1:79" ht="23.5" x14ac:dyDescent="0.25">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c r="AA469" s="61"/>
      <c r="AB469" s="61"/>
      <c r="AC469" s="61"/>
      <c r="AD469" s="61"/>
      <c r="AE469" s="61"/>
      <c r="AF469" s="61"/>
      <c r="AG469" s="61"/>
      <c r="AH469" s="61"/>
      <c r="AI469" s="61"/>
      <c r="AJ469" s="61"/>
      <c r="AK469" s="61"/>
      <c r="AL469" s="61"/>
      <c r="AM469" s="61"/>
      <c r="AN469" s="61"/>
      <c r="AO469" s="61"/>
      <c r="AP469" s="61"/>
      <c r="AQ469" s="61"/>
      <c r="AR469" s="61"/>
      <c r="AS469" s="61"/>
      <c r="AT469" s="61"/>
      <c r="AU469" s="61"/>
      <c r="AV469" s="61"/>
      <c r="AW469" s="61"/>
      <c r="AX469" s="61"/>
      <c r="AY469" s="61"/>
      <c r="AZ469" s="61"/>
      <c r="BA469" s="61"/>
      <c r="BB469" s="61"/>
      <c r="BC469" s="61"/>
      <c r="BD469" s="61"/>
      <c r="BE469" s="61"/>
      <c r="BF469" s="61"/>
      <c r="BG469" s="61"/>
      <c r="BH469" s="61"/>
      <c r="BI469" s="61"/>
      <c r="BJ469" s="61"/>
      <c r="BK469" s="61"/>
      <c r="BL469" s="61"/>
      <c r="BM469" s="61"/>
      <c r="BN469" s="61"/>
      <c r="BO469" s="61"/>
      <c r="BP469" s="61"/>
      <c r="BQ469" s="61"/>
      <c r="BR469" s="61"/>
      <c r="BS469" s="61"/>
      <c r="BT469" s="61"/>
      <c r="BU469" s="61"/>
      <c r="BV469" s="61"/>
      <c r="BW469" s="61"/>
      <c r="BX469" s="61"/>
      <c r="BY469" s="61"/>
      <c r="BZ469" s="61"/>
      <c r="CA469" s="61"/>
    </row>
    <row r="470" spans="1:79" ht="23.5" x14ac:dyDescent="0.25">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c r="AA470" s="61"/>
      <c r="AB470" s="61"/>
      <c r="AC470" s="61"/>
      <c r="AD470" s="61"/>
      <c r="AE470" s="61"/>
      <c r="AF470" s="61"/>
      <c r="AG470" s="61"/>
      <c r="AH470" s="61"/>
      <c r="AI470" s="61"/>
      <c r="AJ470" s="61"/>
      <c r="AK470" s="61"/>
      <c r="AL470" s="61"/>
      <c r="AM470" s="61"/>
      <c r="AN470" s="61"/>
      <c r="AO470" s="61"/>
      <c r="AP470" s="61"/>
      <c r="AQ470" s="61"/>
      <c r="AR470" s="61"/>
      <c r="AS470" s="61"/>
      <c r="AT470" s="61"/>
      <c r="AU470" s="61"/>
      <c r="AV470" s="61"/>
      <c r="AW470" s="61"/>
      <c r="AX470" s="61"/>
      <c r="AY470" s="61"/>
      <c r="AZ470" s="61"/>
      <c r="BA470" s="61"/>
      <c r="BB470" s="61"/>
      <c r="BC470" s="61"/>
      <c r="BD470" s="61"/>
      <c r="BE470" s="61"/>
      <c r="BF470" s="61"/>
      <c r="BG470" s="61"/>
      <c r="BH470" s="61"/>
      <c r="BI470" s="61"/>
      <c r="BJ470" s="61"/>
      <c r="BK470" s="61"/>
      <c r="BL470" s="61"/>
      <c r="BM470" s="61"/>
      <c r="BN470" s="61"/>
      <c r="BO470" s="61"/>
      <c r="BP470" s="61"/>
      <c r="BQ470" s="61"/>
      <c r="BR470" s="61"/>
      <c r="BS470" s="61"/>
      <c r="BT470" s="61"/>
      <c r="BU470" s="61"/>
      <c r="BV470" s="61"/>
      <c r="BW470" s="61"/>
      <c r="BX470" s="61"/>
      <c r="BY470" s="61"/>
      <c r="BZ470" s="61"/>
      <c r="CA470" s="61"/>
    </row>
    <row r="471" spans="1:79" ht="23.5" x14ac:dyDescent="0.25">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471" s="61"/>
      <c r="AN471" s="61"/>
      <c r="AO471" s="61"/>
      <c r="AP471" s="61"/>
      <c r="AQ471" s="61"/>
      <c r="AR471" s="61"/>
      <c r="AS471" s="61"/>
      <c r="AT471" s="61"/>
      <c r="AU471" s="61"/>
      <c r="AV471" s="61"/>
      <c r="AW471" s="61"/>
      <c r="AX471" s="61"/>
      <c r="AY471" s="61"/>
      <c r="AZ471" s="61"/>
      <c r="BA471" s="61"/>
      <c r="BB471" s="61"/>
      <c r="BC471" s="61"/>
      <c r="BD471" s="61"/>
      <c r="BE471" s="61"/>
      <c r="BF471" s="61"/>
      <c r="BG471" s="61"/>
      <c r="BH471" s="61"/>
      <c r="BI471" s="61"/>
      <c r="BJ471" s="61"/>
      <c r="BK471" s="61"/>
      <c r="BL471" s="61"/>
      <c r="BM471" s="61"/>
      <c r="BN471" s="61"/>
      <c r="BO471" s="61"/>
      <c r="BP471" s="61"/>
      <c r="BQ471" s="61"/>
      <c r="BR471" s="61"/>
      <c r="BS471" s="61"/>
      <c r="BT471" s="61"/>
      <c r="BU471" s="61"/>
      <c r="BV471" s="61"/>
      <c r="BW471" s="61"/>
      <c r="BX471" s="61"/>
      <c r="BY471" s="61"/>
      <c r="BZ471" s="61"/>
      <c r="CA471" s="61"/>
    </row>
    <row r="472" spans="1:79" ht="23.5" x14ac:dyDescent="0.25">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c r="AA472" s="61"/>
      <c r="AB472" s="61"/>
      <c r="AC472" s="61"/>
      <c r="AD472" s="61"/>
      <c r="AE472" s="61"/>
      <c r="AF472" s="61"/>
      <c r="AG472" s="61"/>
      <c r="AH472" s="61"/>
      <c r="AI472" s="61"/>
      <c r="AJ472" s="61"/>
      <c r="AK472" s="61"/>
      <c r="AL472" s="61"/>
      <c r="AM472" s="61"/>
      <c r="AN472" s="61"/>
      <c r="AO472" s="61"/>
      <c r="AP472" s="61"/>
      <c r="AQ472" s="61"/>
      <c r="AR472" s="61"/>
      <c r="AS472" s="61"/>
      <c r="AT472" s="61"/>
      <c r="AU472" s="61"/>
      <c r="AV472" s="61"/>
      <c r="AW472" s="61"/>
      <c r="AX472" s="61"/>
      <c r="AY472" s="61"/>
      <c r="AZ472" s="61"/>
      <c r="BA472" s="61"/>
      <c r="BB472" s="61"/>
      <c r="BC472" s="61"/>
      <c r="BD472" s="61"/>
      <c r="BE472" s="61"/>
      <c r="BF472" s="61"/>
      <c r="BG472" s="61"/>
      <c r="BH472" s="61"/>
      <c r="BI472" s="61"/>
      <c r="BJ472" s="61"/>
      <c r="BK472" s="61"/>
      <c r="BL472" s="61"/>
      <c r="BM472" s="61"/>
      <c r="BN472" s="61"/>
      <c r="BO472" s="61"/>
      <c r="BP472" s="61"/>
      <c r="BQ472" s="61"/>
      <c r="BR472" s="61"/>
      <c r="BS472" s="61"/>
      <c r="BT472" s="61"/>
      <c r="BU472" s="61"/>
      <c r="BV472" s="61"/>
      <c r="BW472" s="61"/>
      <c r="BX472" s="61"/>
      <c r="BY472" s="61"/>
      <c r="BZ472" s="61"/>
      <c r="CA472" s="61"/>
    </row>
    <row r="473" spans="1:79" ht="23.5" x14ac:dyDescent="0.25">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473" s="61"/>
      <c r="AN473" s="61"/>
      <c r="AO473" s="61"/>
      <c r="AP473" s="61"/>
      <c r="AQ473" s="61"/>
      <c r="AR473" s="61"/>
      <c r="AS473" s="61"/>
      <c r="AT473" s="61"/>
      <c r="AU473" s="61"/>
      <c r="AV473" s="61"/>
      <c r="AW473" s="61"/>
      <c r="AX473" s="61"/>
      <c r="AY473" s="61"/>
      <c r="AZ473" s="61"/>
      <c r="BA473" s="61"/>
      <c r="BB473" s="61"/>
      <c r="BC473" s="61"/>
      <c r="BD473" s="61"/>
      <c r="BE473" s="61"/>
      <c r="BF473" s="61"/>
      <c r="BG473" s="61"/>
      <c r="BH473" s="61"/>
      <c r="BI473" s="61"/>
      <c r="BJ473" s="61"/>
      <c r="BK473" s="61"/>
      <c r="BL473" s="61"/>
      <c r="BM473" s="61"/>
      <c r="BN473" s="61"/>
      <c r="BO473" s="61"/>
      <c r="BP473" s="61"/>
      <c r="BQ473" s="61"/>
      <c r="BR473" s="61"/>
      <c r="BS473" s="61"/>
      <c r="BT473" s="61"/>
      <c r="BU473" s="61"/>
      <c r="BV473" s="61"/>
      <c r="BW473" s="61"/>
      <c r="BX473" s="61"/>
      <c r="BY473" s="61"/>
      <c r="BZ473" s="61"/>
      <c r="CA473" s="61"/>
    </row>
    <row r="474" spans="1:79" ht="23.5" x14ac:dyDescent="0.25">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c r="AA474" s="61"/>
      <c r="AB474" s="61"/>
      <c r="AC474" s="61"/>
      <c r="AD474" s="61"/>
      <c r="AE474" s="61"/>
      <c r="AF474" s="61"/>
      <c r="AG474" s="61"/>
      <c r="AH474" s="61"/>
      <c r="AI474" s="61"/>
      <c r="AJ474" s="61"/>
      <c r="AK474" s="61"/>
      <c r="AL474" s="61"/>
      <c r="AM474" s="61"/>
      <c r="AN474" s="61"/>
      <c r="AO474" s="61"/>
      <c r="AP474" s="61"/>
      <c r="AQ474" s="61"/>
      <c r="AR474" s="61"/>
      <c r="AS474" s="61"/>
      <c r="AT474" s="61"/>
      <c r="AU474" s="61"/>
      <c r="AV474" s="61"/>
      <c r="AW474" s="61"/>
      <c r="AX474" s="61"/>
      <c r="AY474" s="61"/>
      <c r="AZ474" s="61"/>
      <c r="BA474" s="61"/>
      <c r="BB474" s="61"/>
      <c r="BC474" s="61"/>
      <c r="BD474" s="61"/>
      <c r="BE474" s="61"/>
      <c r="BF474" s="61"/>
      <c r="BG474" s="61"/>
      <c r="BH474" s="61"/>
      <c r="BI474" s="61"/>
      <c r="BJ474" s="61"/>
      <c r="BK474" s="61"/>
      <c r="BL474" s="61"/>
      <c r="BM474" s="61"/>
      <c r="BN474" s="61"/>
      <c r="BO474" s="61"/>
      <c r="BP474" s="61"/>
      <c r="BQ474" s="61"/>
      <c r="BR474" s="61"/>
      <c r="BS474" s="61"/>
      <c r="BT474" s="61"/>
      <c r="BU474" s="61"/>
      <c r="BV474" s="61"/>
      <c r="BW474" s="61"/>
      <c r="BX474" s="61"/>
      <c r="BY474" s="61"/>
      <c r="BZ474" s="61"/>
      <c r="CA474" s="61"/>
    </row>
    <row r="475" spans="1:79" ht="23.5" x14ac:dyDescent="0.25">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c r="AA475" s="61"/>
      <c r="AB475" s="61"/>
      <c r="AC475" s="61"/>
      <c r="AD475" s="61"/>
      <c r="AE475" s="61"/>
      <c r="AF475" s="61"/>
      <c r="AG475" s="61"/>
      <c r="AH475" s="61"/>
      <c r="AI475" s="61"/>
      <c r="AJ475" s="61"/>
      <c r="AK475" s="61"/>
      <c r="AL475" s="61"/>
      <c r="AM475" s="61"/>
      <c r="AN475" s="61"/>
      <c r="AO475" s="61"/>
      <c r="AP475" s="61"/>
      <c r="AQ475" s="61"/>
      <c r="AR475" s="61"/>
      <c r="AS475" s="61"/>
      <c r="AT475" s="61"/>
      <c r="AU475" s="61"/>
      <c r="AV475" s="61"/>
      <c r="AW475" s="61"/>
      <c r="AX475" s="61"/>
      <c r="AY475" s="61"/>
      <c r="AZ475" s="61"/>
      <c r="BA475" s="61"/>
      <c r="BB475" s="61"/>
      <c r="BC475" s="61"/>
      <c r="BD475" s="61"/>
      <c r="BE475" s="61"/>
      <c r="BF475" s="61"/>
      <c r="BG475" s="61"/>
      <c r="BH475" s="61"/>
      <c r="BI475" s="61"/>
      <c r="BJ475" s="61"/>
      <c r="BK475" s="61"/>
      <c r="BL475" s="61"/>
      <c r="BM475" s="61"/>
      <c r="BN475" s="61"/>
      <c r="BO475" s="61"/>
      <c r="BP475" s="61"/>
      <c r="BQ475" s="61"/>
      <c r="BR475" s="61"/>
      <c r="BS475" s="61"/>
      <c r="BT475" s="61"/>
      <c r="BU475" s="61"/>
      <c r="BV475" s="61"/>
      <c r="BW475" s="61"/>
      <c r="BX475" s="61"/>
      <c r="BY475" s="61"/>
      <c r="BZ475" s="61"/>
      <c r="CA475" s="61"/>
    </row>
    <row r="476" spans="1:79" ht="23.5" x14ac:dyDescent="0.25">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c r="AA476" s="61"/>
      <c r="AB476" s="61"/>
      <c r="AC476" s="61"/>
      <c r="AD476" s="61"/>
      <c r="AE476" s="61"/>
      <c r="AF476" s="61"/>
      <c r="AG476" s="61"/>
      <c r="AH476" s="61"/>
      <c r="AI476" s="61"/>
      <c r="AJ476" s="61"/>
      <c r="AK476" s="61"/>
      <c r="AL476" s="61"/>
      <c r="AM476" s="61"/>
      <c r="AN476" s="61"/>
      <c r="AO476" s="61"/>
      <c r="AP476" s="61"/>
      <c r="AQ476" s="61"/>
      <c r="AR476" s="61"/>
      <c r="AS476" s="61"/>
      <c r="AT476" s="61"/>
      <c r="AU476" s="61"/>
      <c r="AV476" s="61"/>
      <c r="AW476" s="61"/>
      <c r="AX476" s="61"/>
      <c r="AY476" s="61"/>
      <c r="AZ476" s="61"/>
      <c r="BA476" s="61"/>
      <c r="BB476" s="61"/>
      <c r="BC476" s="61"/>
      <c r="BD476" s="61"/>
      <c r="BE476" s="61"/>
      <c r="BF476" s="61"/>
      <c r="BG476" s="61"/>
      <c r="BH476" s="61"/>
      <c r="BI476" s="61"/>
      <c r="BJ476" s="61"/>
      <c r="BK476" s="61"/>
      <c r="BL476" s="61"/>
      <c r="BM476" s="61"/>
      <c r="BN476" s="61"/>
      <c r="BO476" s="61"/>
      <c r="BP476" s="61"/>
      <c r="BQ476" s="61"/>
      <c r="BR476" s="61"/>
      <c r="BS476" s="61"/>
      <c r="BT476" s="61"/>
      <c r="BU476" s="61"/>
      <c r="BV476" s="61"/>
      <c r="BW476" s="61"/>
      <c r="BX476" s="61"/>
      <c r="BY476" s="61"/>
      <c r="BZ476" s="61"/>
      <c r="CA476" s="61"/>
    </row>
    <row r="477" spans="1:79" ht="23.5" x14ac:dyDescent="0.25">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c r="AA477" s="61"/>
      <c r="AB477" s="61"/>
      <c r="AC477" s="61"/>
      <c r="AD477" s="61"/>
      <c r="AE477" s="61"/>
      <c r="AF477" s="61"/>
      <c r="AG477" s="61"/>
      <c r="AH477" s="61"/>
      <c r="AI477" s="61"/>
      <c r="AJ477" s="61"/>
      <c r="AK477" s="61"/>
      <c r="AL477" s="61"/>
      <c r="AM477" s="61"/>
      <c r="AN477" s="61"/>
      <c r="AO477" s="61"/>
      <c r="AP477" s="61"/>
      <c r="AQ477" s="61"/>
      <c r="AR477" s="61"/>
      <c r="AS477" s="61"/>
      <c r="AT477" s="61"/>
      <c r="AU477" s="61"/>
      <c r="AV477" s="61"/>
      <c r="AW477" s="61"/>
      <c r="AX477" s="61"/>
      <c r="AY477" s="61"/>
      <c r="AZ477" s="61"/>
      <c r="BA477" s="61"/>
      <c r="BB477" s="61"/>
      <c r="BC477" s="61"/>
      <c r="BD477" s="61"/>
      <c r="BE477" s="61"/>
      <c r="BF477" s="61"/>
      <c r="BG477" s="61"/>
      <c r="BH477" s="61"/>
      <c r="BI477" s="61"/>
      <c r="BJ477" s="61"/>
      <c r="BK477" s="61"/>
      <c r="BL477" s="61"/>
      <c r="BM477" s="61"/>
      <c r="BN477" s="61"/>
      <c r="BO477" s="61"/>
      <c r="BP477" s="61"/>
      <c r="BQ477" s="61"/>
      <c r="BR477" s="61"/>
      <c r="BS477" s="61"/>
      <c r="BT477" s="61"/>
      <c r="BU477" s="61"/>
      <c r="BV477" s="61"/>
      <c r="BW477" s="61"/>
      <c r="BX477" s="61"/>
      <c r="BY477" s="61"/>
      <c r="BZ477" s="61"/>
      <c r="CA477" s="61"/>
    </row>
    <row r="478" spans="1:79" ht="23.5" x14ac:dyDescent="0.25">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478" s="61"/>
      <c r="AN478" s="61"/>
      <c r="AO478" s="61"/>
      <c r="AP478" s="61"/>
      <c r="AQ478" s="61"/>
      <c r="AR478" s="61"/>
      <c r="AS478" s="61"/>
      <c r="AT478" s="61"/>
      <c r="AU478" s="61"/>
      <c r="AV478" s="61"/>
      <c r="AW478" s="61"/>
      <c r="AX478" s="61"/>
      <c r="AY478" s="61"/>
      <c r="AZ478" s="61"/>
      <c r="BA478" s="61"/>
      <c r="BB478" s="61"/>
      <c r="BC478" s="61"/>
      <c r="BD478" s="61"/>
      <c r="BE478" s="61"/>
      <c r="BF478" s="61"/>
      <c r="BG478" s="61"/>
      <c r="BH478" s="61"/>
      <c r="BI478" s="61"/>
      <c r="BJ478" s="61"/>
      <c r="BK478" s="61"/>
      <c r="BL478" s="61"/>
      <c r="BM478" s="61"/>
      <c r="BN478" s="61"/>
      <c r="BO478" s="61"/>
      <c r="BP478" s="61"/>
      <c r="BQ478" s="61"/>
      <c r="BR478" s="61"/>
      <c r="BS478" s="61"/>
      <c r="BT478" s="61"/>
      <c r="BU478" s="61"/>
      <c r="BV478" s="61"/>
      <c r="BW478" s="61"/>
      <c r="BX478" s="61"/>
      <c r="BY478" s="61"/>
      <c r="BZ478" s="61"/>
      <c r="CA478" s="61"/>
    </row>
    <row r="479" spans="1:79" ht="23.5" x14ac:dyDescent="0.25">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c r="AA479" s="61"/>
      <c r="AB479" s="61"/>
      <c r="AC479" s="61"/>
      <c r="AD479" s="61"/>
      <c r="AE479" s="61"/>
      <c r="AF479" s="61"/>
      <c r="AG479" s="61"/>
      <c r="AH479" s="61"/>
      <c r="AI479" s="61"/>
      <c r="AJ479" s="61"/>
      <c r="AK479" s="61"/>
      <c r="AL479" s="61"/>
      <c r="AM479" s="61"/>
      <c r="AN479" s="61"/>
      <c r="AO479" s="61"/>
      <c r="AP479" s="61"/>
      <c r="AQ479" s="61"/>
      <c r="AR479" s="61"/>
      <c r="AS479" s="61"/>
      <c r="AT479" s="61"/>
      <c r="AU479" s="61"/>
      <c r="AV479" s="61"/>
      <c r="AW479" s="61"/>
      <c r="AX479" s="61"/>
      <c r="AY479" s="61"/>
      <c r="AZ479" s="61"/>
      <c r="BA479" s="61"/>
      <c r="BB479" s="61"/>
      <c r="BC479" s="61"/>
      <c r="BD479" s="61"/>
      <c r="BE479" s="61"/>
      <c r="BF479" s="61"/>
      <c r="BG479" s="61"/>
      <c r="BH479" s="61"/>
      <c r="BI479" s="61"/>
      <c r="BJ479" s="61"/>
      <c r="BK479" s="61"/>
      <c r="BL479" s="61"/>
      <c r="BM479" s="61"/>
      <c r="BN479" s="61"/>
      <c r="BO479" s="61"/>
      <c r="BP479" s="61"/>
      <c r="BQ479" s="61"/>
      <c r="BR479" s="61"/>
      <c r="BS479" s="61"/>
      <c r="BT479" s="61"/>
      <c r="BU479" s="61"/>
      <c r="BV479" s="61"/>
      <c r="BW479" s="61"/>
      <c r="BX479" s="61"/>
      <c r="BY479" s="61"/>
      <c r="BZ479" s="61"/>
      <c r="CA479" s="61"/>
    </row>
    <row r="480" spans="1:79" ht="23.5" x14ac:dyDescent="0.25">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480" s="61"/>
      <c r="AN480" s="61"/>
      <c r="AO480" s="61"/>
      <c r="AP480" s="61"/>
      <c r="AQ480" s="61"/>
      <c r="AR480" s="61"/>
      <c r="AS480" s="61"/>
      <c r="AT480" s="61"/>
      <c r="AU480" s="61"/>
      <c r="AV480" s="61"/>
      <c r="AW480" s="61"/>
      <c r="AX480" s="61"/>
      <c r="AY480" s="61"/>
      <c r="AZ480" s="61"/>
      <c r="BA480" s="61"/>
      <c r="BB480" s="61"/>
      <c r="BC480" s="61"/>
      <c r="BD480" s="61"/>
      <c r="BE480" s="61"/>
      <c r="BF480" s="61"/>
      <c r="BG480" s="61"/>
      <c r="BH480" s="61"/>
      <c r="BI480" s="61"/>
      <c r="BJ480" s="61"/>
      <c r="BK480" s="61"/>
      <c r="BL480" s="61"/>
      <c r="BM480" s="61"/>
      <c r="BN480" s="61"/>
      <c r="BO480" s="61"/>
      <c r="BP480" s="61"/>
      <c r="BQ480" s="61"/>
      <c r="BR480" s="61"/>
      <c r="BS480" s="61"/>
      <c r="BT480" s="61"/>
      <c r="BU480" s="61"/>
      <c r="BV480" s="61"/>
      <c r="BW480" s="61"/>
      <c r="BX480" s="61"/>
      <c r="BY480" s="61"/>
      <c r="BZ480" s="61"/>
      <c r="CA480" s="61"/>
    </row>
    <row r="481" spans="1:79" ht="23.5" x14ac:dyDescent="0.25">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c r="AA481" s="61"/>
      <c r="AB481" s="61"/>
      <c r="AC481" s="61"/>
      <c r="AD481" s="61"/>
      <c r="AE481" s="61"/>
      <c r="AF481" s="61"/>
      <c r="AG481" s="61"/>
      <c r="AH481" s="61"/>
      <c r="AI481" s="61"/>
      <c r="AJ481" s="61"/>
      <c r="AK481" s="61"/>
      <c r="AL481" s="61"/>
      <c r="AM481" s="61"/>
      <c r="AN481" s="61"/>
      <c r="AO481" s="61"/>
      <c r="AP481" s="61"/>
      <c r="AQ481" s="61"/>
      <c r="AR481" s="61"/>
      <c r="AS481" s="61"/>
      <c r="AT481" s="61"/>
      <c r="AU481" s="61"/>
      <c r="AV481" s="61"/>
      <c r="AW481" s="61"/>
      <c r="AX481" s="61"/>
      <c r="AY481" s="61"/>
      <c r="AZ481" s="61"/>
      <c r="BA481" s="61"/>
      <c r="BB481" s="61"/>
      <c r="BC481" s="61"/>
      <c r="BD481" s="61"/>
      <c r="BE481" s="61"/>
      <c r="BF481" s="61"/>
      <c r="BG481" s="61"/>
      <c r="BH481" s="61"/>
      <c r="BI481" s="61"/>
      <c r="BJ481" s="61"/>
      <c r="BK481" s="61"/>
      <c r="BL481" s="61"/>
      <c r="BM481" s="61"/>
      <c r="BN481" s="61"/>
      <c r="BO481" s="61"/>
      <c r="BP481" s="61"/>
      <c r="BQ481" s="61"/>
      <c r="BR481" s="61"/>
      <c r="BS481" s="61"/>
      <c r="BT481" s="61"/>
      <c r="BU481" s="61"/>
      <c r="BV481" s="61"/>
      <c r="BW481" s="61"/>
      <c r="BX481" s="61"/>
      <c r="BY481" s="61"/>
      <c r="BZ481" s="61"/>
      <c r="CA481" s="61"/>
    </row>
    <row r="482" spans="1:79" ht="23.5" x14ac:dyDescent="0.25">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c r="AA482" s="61"/>
      <c r="AB482" s="61"/>
      <c r="AC482" s="61"/>
      <c r="AD482" s="61"/>
      <c r="AE482" s="61"/>
      <c r="AF482" s="61"/>
      <c r="AG482" s="61"/>
      <c r="AH482" s="61"/>
      <c r="AI482" s="61"/>
      <c r="AJ482" s="61"/>
      <c r="AK482" s="61"/>
      <c r="AL482" s="61"/>
      <c r="AM482" s="61"/>
      <c r="AN482" s="61"/>
      <c r="AO482" s="61"/>
      <c r="AP482" s="61"/>
      <c r="AQ482" s="61"/>
      <c r="AR482" s="61"/>
      <c r="AS482" s="61"/>
      <c r="AT482" s="61"/>
      <c r="AU482" s="61"/>
      <c r="AV482" s="61"/>
      <c r="AW482" s="61"/>
      <c r="AX482" s="61"/>
      <c r="AY482" s="61"/>
      <c r="AZ482" s="61"/>
      <c r="BA482" s="61"/>
      <c r="BB482" s="61"/>
      <c r="BC482" s="61"/>
      <c r="BD482" s="61"/>
      <c r="BE482" s="61"/>
      <c r="BF482" s="61"/>
      <c r="BG482" s="61"/>
      <c r="BH482" s="61"/>
      <c r="BI482" s="61"/>
      <c r="BJ482" s="61"/>
      <c r="BK482" s="61"/>
      <c r="BL482" s="61"/>
      <c r="BM482" s="61"/>
      <c r="BN482" s="61"/>
      <c r="BO482" s="61"/>
      <c r="BP482" s="61"/>
      <c r="BQ482" s="61"/>
      <c r="BR482" s="61"/>
      <c r="BS482" s="61"/>
      <c r="BT482" s="61"/>
      <c r="BU482" s="61"/>
      <c r="BV482" s="61"/>
      <c r="BW482" s="61"/>
      <c r="BX482" s="61"/>
      <c r="BY482" s="61"/>
      <c r="BZ482" s="61"/>
      <c r="CA482" s="61"/>
    </row>
    <row r="483" spans="1:79" ht="23.5" x14ac:dyDescent="0.25">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c r="AA483" s="61"/>
      <c r="AB483" s="61"/>
      <c r="AC483" s="61"/>
      <c r="AD483" s="61"/>
      <c r="AE483" s="61"/>
      <c r="AF483" s="61"/>
      <c r="AG483" s="61"/>
      <c r="AH483" s="61"/>
      <c r="AI483" s="61"/>
      <c r="AJ483" s="61"/>
      <c r="AK483" s="61"/>
      <c r="AL483" s="61"/>
      <c r="AM483" s="61"/>
      <c r="AN483" s="61"/>
      <c r="AO483" s="61"/>
      <c r="AP483" s="61"/>
      <c r="AQ483" s="61"/>
      <c r="AR483" s="61"/>
      <c r="AS483" s="61"/>
      <c r="AT483" s="61"/>
      <c r="AU483" s="61"/>
      <c r="AV483" s="61"/>
      <c r="AW483" s="61"/>
      <c r="AX483" s="61"/>
      <c r="AY483" s="61"/>
      <c r="AZ483" s="61"/>
      <c r="BA483" s="61"/>
      <c r="BB483" s="61"/>
      <c r="BC483" s="61"/>
      <c r="BD483" s="61"/>
      <c r="BE483" s="61"/>
      <c r="BF483" s="61"/>
      <c r="BG483" s="61"/>
      <c r="BH483" s="61"/>
      <c r="BI483" s="61"/>
      <c r="BJ483" s="61"/>
      <c r="BK483" s="61"/>
      <c r="BL483" s="61"/>
      <c r="BM483" s="61"/>
      <c r="BN483" s="61"/>
      <c r="BO483" s="61"/>
      <c r="BP483" s="61"/>
      <c r="BQ483" s="61"/>
      <c r="BR483" s="61"/>
      <c r="BS483" s="61"/>
      <c r="BT483" s="61"/>
      <c r="BU483" s="61"/>
      <c r="BV483" s="61"/>
      <c r="BW483" s="61"/>
      <c r="BX483" s="61"/>
      <c r="BY483" s="61"/>
      <c r="BZ483" s="61"/>
      <c r="CA483" s="61"/>
    </row>
    <row r="484" spans="1:79" ht="23.5" x14ac:dyDescent="0.25">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c r="AA484" s="61"/>
      <c r="AB484" s="61"/>
      <c r="AC484" s="61"/>
      <c r="AD484" s="61"/>
      <c r="AE484" s="61"/>
      <c r="AF484" s="61"/>
      <c r="AG484" s="61"/>
      <c r="AH484" s="61"/>
      <c r="AI484" s="61"/>
      <c r="AJ484" s="61"/>
      <c r="AK484" s="61"/>
      <c r="AL484" s="61"/>
      <c r="AM484" s="61"/>
      <c r="AN484" s="61"/>
      <c r="AO484" s="61"/>
      <c r="AP484" s="61"/>
      <c r="AQ484" s="61"/>
      <c r="AR484" s="61"/>
      <c r="AS484" s="61"/>
      <c r="AT484" s="61"/>
      <c r="AU484" s="61"/>
      <c r="AV484" s="61"/>
      <c r="AW484" s="61"/>
      <c r="AX484" s="61"/>
      <c r="AY484" s="61"/>
      <c r="AZ484" s="61"/>
      <c r="BA484" s="61"/>
      <c r="BB484" s="61"/>
      <c r="BC484" s="61"/>
      <c r="BD484" s="61"/>
      <c r="BE484" s="61"/>
      <c r="BF484" s="61"/>
      <c r="BG484" s="61"/>
      <c r="BH484" s="61"/>
      <c r="BI484" s="61"/>
      <c r="BJ484" s="61"/>
      <c r="BK484" s="61"/>
      <c r="BL484" s="61"/>
      <c r="BM484" s="61"/>
      <c r="BN484" s="61"/>
      <c r="BO484" s="61"/>
      <c r="BP484" s="61"/>
      <c r="BQ484" s="61"/>
      <c r="BR484" s="61"/>
      <c r="BS484" s="61"/>
      <c r="BT484" s="61"/>
      <c r="BU484" s="61"/>
      <c r="BV484" s="61"/>
      <c r="BW484" s="61"/>
      <c r="BX484" s="61"/>
      <c r="BY484" s="61"/>
      <c r="BZ484" s="61"/>
      <c r="CA484" s="61"/>
    </row>
    <row r="485" spans="1:79" ht="23.5" x14ac:dyDescent="0.25">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c r="AA485" s="61"/>
      <c r="AB485" s="61"/>
      <c r="AC485" s="61"/>
      <c r="AD485" s="61"/>
      <c r="AE485" s="61"/>
      <c r="AF485" s="61"/>
      <c r="AG485" s="61"/>
      <c r="AH485" s="61"/>
      <c r="AI485" s="61"/>
      <c r="AJ485" s="61"/>
      <c r="AK485" s="61"/>
      <c r="AL485" s="61"/>
      <c r="AM485" s="61"/>
      <c r="AN485" s="61"/>
      <c r="AO485" s="61"/>
      <c r="AP485" s="61"/>
      <c r="AQ485" s="61"/>
      <c r="AR485" s="61"/>
      <c r="AS485" s="61"/>
      <c r="AT485" s="61"/>
      <c r="AU485" s="61"/>
      <c r="AV485" s="61"/>
      <c r="AW485" s="61"/>
      <c r="AX485" s="61"/>
      <c r="AY485" s="61"/>
      <c r="AZ485" s="61"/>
      <c r="BA485" s="61"/>
      <c r="BB485" s="61"/>
      <c r="BC485" s="61"/>
      <c r="BD485" s="61"/>
      <c r="BE485" s="61"/>
      <c r="BF485" s="61"/>
      <c r="BG485" s="61"/>
      <c r="BH485" s="61"/>
      <c r="BI485" s="61"/>
      <c r="BJ485" s="61"/>
      <c r="BK485" s="61"/>
      <c r="BL485" s="61"/>
      <c r="BM485" s="61"/>
      <c r="BN485" s="61"/>
      <c r="BO485" s="61"/>
      <c r="BP485" s="61"/>
      <c r="BQ485" s="61"/>
      <c r="BR485" s="61"/>
      <c r="BS485" s="61"/>
      <c r="BT485" s="61"/>
      <c r="BU485" s="61"/>
      <c r="BV485" s="61"/>
      <c r="BW485" s="61"/>
      <c r="BX485" s="61"/>
      <c r="BY485" s="61"/>
      <c r="BZ485" s="61"/>
      <c r="CA485" s="61"/>
    </row>
    <row r="486" spans="1:79" ht="23.5" x14ac:dyDescent="0.25">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486" s="61"/>
      <c r="AN486" s="61"/>
      <c r="AO486" s="61"/>
      <c r="AP486" s="61"/>
      <c r="AQ486" s="61"/>
      <c r="AR486" s="61"/>
      <c r="AS486" s="61"/>
      <c r="AT486" s="61"/>
      <c r="AU486" s="61"/>
      <c r="AV486" s="61"/>
      <c r="AW486" s="61"/>
      <c r="AX486" s="61"/>
      <c r="AY486" s="61"/>
      <c r="AZ486" s="61"/>
      <c r="BA486" s="61"/>
      <c r="BB486" s="61"/>
      <c r="BC486" s="61"/>
      <c r="BD486" s="61"/>
      <c r="BE486" s="61"/>
      <c r="BF486" s="61"/>
      <c r="BG486" s="61"/>
      <c r="BH486" s="61"/>
      <c r="BI486" s="61"/>
      <c r="BJ486" s="61"/>
      <c r="BK486" s="61"/>
      <c r="BL486" s="61"/>
      <c r="BM486" s="61"/>
      <c r="BN486" s="61"/>
      <c r="BO486" s="61"/>
      <c r="BP486" s="61"/>
      <c r="BQ486" s="61"/>
      <c r="BR486" s="61"/>
      <c r="BS486" s="61"/>
      <c r="BT486" s="61"/>
      <c r="BU486" s="61"/>
      <c r="BV486" s="61"/>
      <c r="BW486" s="61"/>
      <c r="BX486" s="61"/>
      <c r="BY486" s="61"/>
      <c r="BZ486" s="61"/>
      <c r="CA486" s="61"/>
    </row>
    <row r="487" spans="1:79" ht="23.5" x14ac:dyDescent="0.25">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c r="AA487" s="61"/>
      <c r="AB487" s="61"/>
      <c r="AC487" s="61"/>
      <c r="AD487" s="61"/>
      <c r="AE487" s="61"/>
      <c r="AF487" s="61"/>
      <c r="AG487" s="61"/>
      <c r="AH487" s="61"/>
      <c r="AI487" s="61"/>
      <c r="AJ487" s="61"/>
      <c r="AK487" s="61"/>
      <c r="AL487" s="61"/>
      <c r="AM487" s="61"/>
      <c r="AN487" s="61"/>
      <c r="AO487" s="61"/>
      <c r="AP487" s="61"/>
      <c r="AQ487" s="61"/>
      <c r="AR487" s="61"/>
      <c r="AS487" s="61"/>
      <c r="AT487" s="61"/>
      <c r="AU487" s="61"/>
      <c r="AV487" s="61"/>
      <c r="AW487" s="61"/>
      <c r="AX487" s="61"/>
      <c r="AY487" s="61"/>
      <c r="AZ487" s="61"/>
      <c r="BA487" s="61"/>
      <c r="BB487" s="61"/>
      <c r="BC487" s="61"/>
      <c r="BD487" s="61"/>
      <c r="BE487" s="61"/>
      <c r="BF487" s="61"/>
      <c r="BG487" s="61"/>
      <c r="BH487" s="61"/>
      <c r="BI487" s="61"/>
      <c r="BJ487" s="61"/>
      <c r="BK487" s="61"/>
      <c r="BL487" s="61"/>
      <c r="BM487" s="61"/>
      <c r="BN487" s="61"/>
      <c r="BO487" s="61"/>
      <c r="BP487" s="61"/>
      <c r="BQ487" s="61"/>
      <c r="BR487" s="61"/>
      <c r="BS487" s="61"/>
      <c r="BT487" s="61"/>
      <c r="BU487" s="61"/>
      <c r="BV487" s="61"/>
      <c r="BW487" s="61"/>
      <c r="BX487" s="61"/>
      <c r="BY487" s="61"/>
      <c r="BZ487" s="61"/>
      <c r="CA487" s="61"/>
    </row>
    <row r="488" spans="1:79" ht="23.5" x14ac:dyDescent="0.25">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c r="AA488" s="61"/>
      <c r="AB488" s="61"/>
      <c r="AC488" s="61"/>
      <c r="AD488" s="61"/>
      <c r="AE488" s="61"/>
      <c r="AF488" s="61"/>
      <c r="AG488" s="61"/>
      <c r="AH488" s="61"/>
      <c r="AI488" s="61"/>
      <c r="AJ488" s="61"/>
      <c r="AK488" s="61"/>
      <c r="AL488" s="61"/>
      <c r="AM488" s="61"/>
      <c r="AN488" s="61"/>
      <c r="AO488" s="61"/>
      <c r="AP488" s="61"/>
      <c r="AQ488" s="61"/>
      <c r="AR488" s="61"/>
      <c r="AS488" s="61"/>
      <c r="AT488" s="61"/>
      <c r="AU488" s="61"/>
      <c r="AV488" s="61"/>
      <c r="AW488" s="61"/>
      <c r="AX488" s="61"/>
      <c r="AY488" s="61"/>
      <c r="AZ488" s="61"/>
      <c r="BA488" s="61"/>
      <c r="BB488" s="61"/>
      <c r="BC488" s="61"/>
      <c r="BD488" s="61"/>
      <c r="BE488" s="61"/>
      <c r="BF488" s="61"/>
      <c r="BG488" s="61"/>
      <c r="BH488" s="61"/>
      <c r="BI488" s="61"/>
      <c r="BJ488" s="61"/>
      <c r="BK488" s="61"/>
      <c r="BL488" s="61"/>
      <c r="BM488" s="61"/>
      <c r="BN488" s="61"/>
      <c r="BO488" s="61"/>
      <c r="BP488" s="61"/>
      <c r="BQ488" s="61"/>
      <c r="BR488" s="61"/>
      <c r="BS488" s="61"/>
      <c r="BT488" s="61"/>
      <c r="BU488" s="61"/>
      <c r="BV488" s="61"/>
      <c r="BW488" s="61"/>
      <c r="BX488" s="61"/>
      <c r="BY488" s="61"/>
      <c r="BZ488" s="61"/>
      <c r="CA488" s="61"/>
    </row>
    <row r="489" spans="1:79" ht="23.5" x14ac:dyDescent="0.25">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c r="AA489" s="61"/>
      <c r="AB489" s="61"/>
      <c r="AC489" s="61"/>
      <c r="AD489" s="61"/>
      <c r="AE489" s="61"/>
      <c r="AF489" s="61"/>
      <c r="AG489" s="61"/>
      <c r="AH489" s="61"/>
      <c r="AI489" s="61"/>
      <c r="AJ489" s="61"/>
      <c r="AK489" s="61"/>
      <c r="AL489" s="61"/>
      <c r="AM489" s="61"/>
      <c r="AN489" s="61"/>
      <c r="AO489" s="61"/>
      <c r="AP489" s="61"/>
      <c r="AQ489" s="61"/>
      <c r="AR489" s="61"/>
      <c r="AS489" s="61"/>
      <c r="AT489" s="61"/>
      <c r="AU489" s="61"/>
      <c r="AV489" s="61"/>
      <c r="AW489" s="61"/>
      <c r="AX489" s="61"/>
      <c r="AY489" s="61"/>
      <c r="AZ489" s="61"/>
      <c r="BA489" s="61"/>
      <c r="BB489" s="61"/>
      <c r="BC489" s="61"/>
      <c r="BD489" s="61"/>
      <c r="BE489" s="61"/>
      <c r="BF489" s="61"/>
      <c r="BG489" s="61"/>
      <c r="BH489" s="61"/>
      <c r="BI489" s="61"/>
      <c r="BJ489" s="61"/>
      <c r="BK489" s="61"/>
      <c r="BL489" s="61"/>
      <c r="BM489" s="61"/>
      <c r="BN489" s="61"/>
      <c r="BO489" s="61"/>
      <c r="BP489" s="61"/>
      <c r="BQ489" s="61"/>
      <c r="BR489" s="61"/>
      <c r="BS489" s="61"/>
      <c r="BT489" s="61"/>
      <c r="BU489" s="61"/>
      <c r="BV489" s="61"/>
      <c r="BW489" s="61"/>
      <c r="BX489" s="61"/>
      <c r="BY489" s="61"/>
      <c r="BZ489" s="61"/>
      <c r="CA489" s="61"/>
    </row>
    <row r="490" spans="1:79" ht="23.5" x14ac:dyDescent="0.25">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c r="AA490" s="61"/>
      <c r="AB490" s="61"/>
      <c r="AC490" s="61"/>
      <c r="AD490" s="61"/>
      <c r="AE490" s="61"/>
      <c r="AF490" s="61"/>
      <c r="AG490" s="61"/>
      <c r="AH490" s="61"/>
      <c r="AI490" s="61"/>
      <c r="AJ490" s="61"/>
      <c r="AK490" s="61"/>
      <c r="AL490" s="61"/>
      <c r="AM490" s="61"/>
      <c r="AN490" s="61"/>
      <c r="AO490" s="61"/>
      <c r="AP490" s="61"/>
      <c r="AQ490" s="61"/>
      <c r="AR490" s="61"/>
      <c r="AS490" s="61"/>
      <c r="AT490" s="61"/>
      <c r="AU490" s="61"/>
      <c r="AV490" s="61"/>
      <c r="AW490" s="61"/>
      <c r="AX490" s="61"/>
      <c r="AY490" s="61"/>
      <c r="AZ490" s="61"/>
      <c r="BA490" s="61"/>
      <c r="BB490" s="61"/>
      <c r="BC490" s="61"/>
      <c r="BD490" s="61"/>
      <c r="BE490" s="61"/>
      <c r="BF490" s="61"/>
      <c r="BG490" s="61"/>
      <c r="BH490" s="61"/>
      <c r="BI490" s="61"/>
      <c r="BJ490" s="61"/>
      <c r="BK490" s="61"/>
      <c r="BL490" s="61"/>
      <c r="BM490" s="61"/>
      <c r="BN490" s="61"/>
      <c r="BO490" s="61"/>
      <c r="BP490" s="61"/>
      <c r="BQ490" s="61"/>
      <c r="BR490" s="61"/>
      <c r="BS490" s="61"/>
      <c r="BT490" s="61"/>
      <c r="BU490" s="61"/>
      <c r="BV490" s="61"/>
      <c r="BW490" s="61"/>
      <c r="BX490" s="61"/>
      <c r="BY490" s="61"/>
      <c r="BZ490" s="61"/>
      <c r="CA490" s="61"/>
    </row>
    <row r="491" spans="1:79" ht="23.5" x14ac:dyDescent="0.25">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c r="AA491" s="61"/>
      <c r="AB491" s="61"/>
      <c r="AC491" s="61"/>
      <c r="AD491" s="61"/>
      <c r="AE491" s="61"/>
      <c r="AF491" s="61"/>
      <c r="AG491" s="61"/>
      <c r="AH491" s="61"/>
      <c r="AI491" s="61"/>
      <c r="AJ491" s="61"/>
      <c r="AK491" s="61"/>
      <c r="AL491" s="61"/>
      <c r="AM491" s="61"/>
      <c r="AN491" s="61"/>
      <c r="AO491" s="61"/>
      <c r="AP491" s="61"/>
      <c r="AQ491" s="61"/>
      <c r="AR491" s="61"/>
      <c r="AS491" s="61"/>
      <c r="AT491" s="61"/>
      <c r="AU491" s="61"/>
      <c r="AV491" s="61"/>
      <c r="AW491" s="61"/>
      <c r="AX491" s="61"/>
      <c r="AY491" s="61"/>
      <c r="AZ491" s="61"/>
      <c r="BA491" s="61"/>
      <c r="BB491" s="61"/>
      <c r="BC491" s="61"/>
      <c r="BD491" s="61"/>
      <c r="BE491" s="61"/>
      <c r="BF491" s="61"/>
      <c r="BG491" s="61"/>
      <c r="BH491" s="61"/>
      <c r="BI491" s="61"/>
      <c r="BJ491" s="61"/>
      <c r="BK491" s="61"/>
      <c r="BL491" s="61"/>
      <c r="BM491" s="61"/>
      <c r="BN491" s="61"/>
      <c r="BO491" s="61"/>
      <c r="BP491" s="61"/>
      <c r="BQ491" s="61"/>
      <c r="BR491" s="61"/>
      <c r="BS491" s="61"/>
      <c r="BT491" s="61"/>
      <c r="BU491" s="61"/>
      <c r="BV491" s="61"/>
      <c r="BW491" s="61"/>
      <c r="BX491" s="61"/>
      <c r="BY491" s="61"/>
      <c r="BZ491" s="61"/>
      <c r="CA491" s="61"/>
    </row>
    <row r="492" spans="1:79" ht="23.5" x14ac:dyDescent="0.25">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c r="AA492" s="61"/>
      <c r="AB492" s="61"/>
      <c r="AC492" s="61"/>
      <c r="AD492" s="61"/>
      <c r="AE492" s="61"/>
      <c r="AF492" s="61"/>
      <c r="AG492" s="61"/>
      <c r="AH492" s="61"/>
      <c r="AI492" s="61"/>
      <c r="AJ492" s="61"/>
      <c r="AK492" s="61"/>
      <c r="AL492" s="61"/>
      <c r="AM492" s="61"/>
      <c r="AN492" s="61"/>
      <c r="AO492" s="61"/>
      <c r="AP492" s="61"/>
      <c r="AQ492" s="61"/>
      <c r="AR492" s="61"/>
      <c r="AS492" s="61"/>
      <c r="AT492" s="61"/>
      <c r="AU492" s="61"/>
      <c r="AV492" s="61"/>
      <c r="AW492" s="61"/>
      <c r="AX492" s="61"/>
      <c r="AY492" s="61"/>
      <c r="AZ492" s="61"/>
      <c r="BA492" s="61"/>
      <c r="BB492" s="61"/>
      <c r="BC492" s="61"/>
      <c r="BD492" s="61"/>
      <c r="BE492" s="61"/>
      <c r="BF492" s="61"/>
      <c r="BG492" s="61"/>
      <c r="BH492" s="61"/>
      <c r="BI492" s="61"/>
      <c r="BJ492" s="61"/>
      <c r="BK492" s="61"/>
      <c r="BL492" s="61"/>
      <c r="BM492" s="61"/>
      <c r="BN492" s="61"/>
      <c r="BO492" s="61"/>
      <c r="BP492" s="61"/>
      <c r="BQ492" s="61"/>
      <c r="BR492" s="61"/>
      <c r="BS492" s="61"/>
      <c r="BT492" s="61"/>
      <c r="BU492" s="61"/>
      <c r="BV492" s="61"/>
      <c r="BW492" s="61"/>
      <c r="BX492" s="61"/>
      <c r="BY492" s="61"/>
      <c r="BZ492" s="61"/>
      <c r="CA492" s="61"/>
    </row>
    <row r="493" spans="1:79" ht="23.5" x14ac:dyDescent="0.25">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c r="AA493" s="61"/>
      <c r="AB493" s="61"/>
      <c r="AC493" s="61"/>
      <c r="AD493" s="61"/>
      <c r="AE493" s="61"/>
      <c r="AF493" s="61"/>
      <c r="AG493" s="61"/>
      <c r="AH493" s="61"/>
      <c r="AI493" s="61"/>
      <c r="AJ493" s="61"/>
      <c r="AK493" s="61"/>
      <c r="AL493" s="61"/>
      <c r="AM493" s="61"/>
      <c r="AN493" s="61"/>
      <c r="AO493" s="61"/>
      <c r="AP493" s="61"/>
      <c r="AQ493" s="61"/>
      <c r="AR493" s="61"/>
      <c r="AS493" s="61"/>
      <c r="AT493" s="61"/>
      <c r="AU493" s="61"/>
      <c r="AV493" s="61"/>
      <c r="AW493" s="61"/>
      <c r="AX493" s="61"/>
      <c r="AY493" s="61"/>
      <c r="AZ493" s="61"/>
      <c r="BA493" s="61"/>
      <c r="BB493" s="61"/>
      <c r="BC493" s="61"/>
      <c r="BD493" s="61"/>
      <c r="BE493" s="61"/>
      <c r="BF493" s="61"/>
      <c r="BG493" s="61"/>
      <c r="BH493" s="61"/>
      <c r="BI493" s="61"/>
      <c r="BJ493" s="61"/>
      <c r="BK493" s="61"/>
      <c r="BL493" s="61"/>
      <c r="BM493" s="61"/>
      <c r="BN493" s="61"/>
      <c r="BO493" s="61"/>
      <c r="BP493" s="61"/>
      <c r="BQ493" s="61"/>
      <c r="BR493" s="61"/>
      <c r="BS493" s="61"/>
      <c r="BT493" s="61"/>
      <c r="BU493" s="61"/>
      <c r="BV493" s="61"/>
      <c r="BW493" s="61"/>
      <c r="BX493" s="61"/>
      <c r="BY493" s="61"/>
      <c r="BZ493" s="61"/>
      <c r="CA493" s="61"/>
    </row>
    <row r="494" spans="1:79" ht="23.5" x14ac:dyDescent="0.25">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c r="AA494" s="61"/>
      <c r="AB494" s="61"/>
      <c r="AC494" s="61"/>
      <c r="AD494" s="61"/>
      <c r="AE494" s="61"/>
      <c r="AF494" s="61"/>
      <c r="AG494" s="61"/>
      <c r="AH494" s="61"/>
      <c r="AI494" s="61"/>
      <c r="AJ494" s="61"/>
      <c r="AK494" s="61"/>
      <c r="AL494" s="61"/>
      <c r="AM494" s="61"/>
      <c r="AN494" s="61"/>
      <c r="AO494" s="61"/>
      <c r="AP494" s="61"/>
      <c r="AQ494" s="61"/>
      <c r="AR494" s="61"/>
      <c r="AS494" s="61"/>
      <c r="AT494" s="61"/>
      <c r="AU494" s="61"/>
      <c r="AV494" s="61"/>
      <c r="AW494" s="61"/>
      <c r="AX494" s="61"/>
      <c r="AY494" s="61"/>
      <c r="AZ494" s="61"/>
      <c r="BA494" s="61"/>
      <c r="BB494" s="61"/>
      <c r="BC494" s="61"/>
      <c r="BD494" s="61"/>
      <c r="BE494" s="61"/>
      <c r="BF494" s="61"/>
      <c r="BG494" s="61"/>
      <c r="BH494" s="61"/>
      <c r="BI494" s="61"/>
      <c r="BJ494" s="61"/>
      <c r="BK494" s="61"/>
      <c r="BL494" s="61"/>
      <c r="BM494" s="61"/>
      <c r="BN494" s="61"/>
      <c r="BO494" s="61"/>
      <c r="BP494" s="61"/>
      <c r="BQ494" s="61"/>
      <c r="BR494" s="61"/>
      <c r="BS494" s="61"/>
      <c r="BT494" s="61"/>
      <c r="BU494" s="61"/>
      <c r="BV494" s="61"/>
      <c r="BW494" s="61"/>
      <c r="BX494" s="61"/>
      <c r="BY494" s="61"/>
      <c r="BZ494" s="61"/>
      <c r="CA494" s="61"/>
    </row>
    <row r="495" spans="1:79" ht="23.5" x14ac:dyDescent="0.25">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c r="AA495" s="61"/>
      <c r="AB495" s="61"/>
      <c r="AC495" s="61"/>
      <c r="AD495" s="61"/>
      <c r="AE495" s="61"/>
      <c r="AF495" s="61"/>
      <c r="AG495" s="61"/>
      <c r="AH495" s="61"/>
      <c r="AI495" s="61"/>
      <c r="AJ495" s="61"/>
      <c r="AK495" s="61"/>
      <c r="AL495" s="61"/>
      <c r="AM495" s="61"/>
      <c r="AN495" s="61"/>
      <c r="AO495" s="61"/>
      <c r="AP495" s="61"/>
      <c r="AQ495" s="61"/>
      <c r="AR495" s="61"/>
      <c r="AS495" s="61"/>
      <c r="AT495" s="61"/>
      <c r="AU495" s="61"/>
      <c r="AV495" s="61"/>
      <c r="AW495" s="61"/>
      <c r="AX495" s="61"/>
      <c r="AY495" s="61"/>
      <c r="AZ495" s="61"/>
      <c r="BA495" s="61"/>
      <c r="BB495" s="61"/>
      <c r="BC495" s="61"/>
      <c r="BD495" s="61"/>
      <c r="BE495" s="61"/>
      <c r="BF495" s="61"/>
      <c r="BG495" s="61"/>
      <c r="BH495" s="61"/>
      <c r="BI495" s="61"/>
      <c r="BJ495" s="61"/>
      <c r="BK495" s="61"/>
      <c r="BL495" s="61"/>
      <c r="BM495" s="61"/>
      <c r="BN495" s="61"/>
      <c r="BO495" s="61"/>
      <c r="BP495" s="61"/>
      <c r="BQ495" s="61"/>
      <c r="BR495" s="61"/>
      <c r="BS495" s="61"/>
      <c r="BT495" s="61"/>
      <c r="BU495" s="61"/>
      <c r="BV495" s="61"/>
      <c r="BW495" s="61"/>
      <c r="BX495" s="61"/>
      <c r="BY495" s="61"/>
      <c r="BZ495" s="61"/>
      <c r="CA495" s="61"/>
    </row>
    <row r="496" spans="1:79" ht="23.5" x14ac:dyDescent="0.25">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c r="AA496" s="61"/>
      <c r="AB496" s="61"/>
      <c r="AC496" s="61"/>
      <c r="AD496" s="61"/>
      <c r="AE496" s="61"/>
      <c r="AF496" s="61"/>
      <c r="AG496" s="61"/>
      <c r="AH496" s="61"/>
      <c r="AI496" s="61"/>
      <c r="AJ496" s="61"/>
      <c r="AK496" s="61"/>
      <c r="AL496" s="61"/>
      <c r="AM496" s="61"/>
      <c r="AN496" s="61"/>
      <c r="AO496" s="61"/>
      <c r="AP496" s="61"/>
      <c r="AQ496" s="61"/>
      <c r="AR496" s="61"/>
      <c r="AS496" s="61"/>
      <c r="AT496" s="61"/>
      <c r="AU496" s="61"/>
      <c r="AV496" s="61"/>
      <c r="AW496" s="61"/>
      <c r="AX496" s="61"/>
      <c r="AY496" s="61"/>
      <c r="AZ496" s="61"/>
      <c r="BA496" s="61"/>
      <c r="BB496" s="61"/>
      <c r="BC496" s="61"/>
      <c r="BD496" s="61"/>
      <c r="BE496" s="61"/>
      <c r="BF496" s="61"/>
      <c r="BG496" s="61"/>
      <c r="BH496" s="61"/>
      <c r="BI496" s="61"/>
      <c r="BJ496" s="61"/>
      <c r="BK496" s="61"/>
      <c r="BL496" s="61"/>
      <c r="BM496" s="61"/>
      <c r="BN496" s="61"/>
      <c r="BO496" s="61"/>
      <c r="BP496" s="61"/>
      <c r="BQ496" s="61"/>
      <c r="BR496" s="61"/>
      <c r="BS496" s="61"/>
      <c r="BT496" s="61"/>
      <c r="BU496" s="61"/>
      <c r="BV496" s="61"/>
      <c r="BW496" s="61"/>
      <c r="BX496" s="61"/>
      <c r="BY496" s="61"/>
      <c r="BZ496" s="61"/>
      <c r="CA496" s="61"/>
    </row>
    <row r="497" spans="1:79" ht="23.5" x14ac:dyDescent="0.25">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c r="AM497" s="61"/>
      <c r="AN497" s="61"/>
      <c r="AO497" s="61"/>
      <c r="AP497" s="61"/>
      <c r="AQ497" s="61"/>
      <c r="AR497" s="61"/>
      <c r="AS497" s="61"/>
      <c r="AT497" s="61"/>
      <c r="AU497" s="61"/>
      <c r="AV497" s="61"/>
      <c r="AW497" s="61"/>
      <c r="AX497" s="61"/>
      <c r="AY497" s="61"/>
      <c r="AZ497" s="61"/>
      <c r="BA497" s="61"/>
      <c r="BB497" s="61"/>
      <c r="BC497" s="61"/>
      <c r="BD497" s="61"/>
      <c r="BE497" s="61"/>
      <c r="BF497" s="61"/>
      <c r="BG497" s="61"/>
      <c r="BH497" s="61"/>
      <c r="BI497" s="61"/>
      <c r="BJ497" s="61"/>
      <c r="BK497" s="61"/>
      <c r="BL497" s="61"/>
      <c r="BM497" s="61"/>
      <c r="BN497" s="61"/>
      <c r="BO497" s="61"/>
      <c r="BP497" s="61"/>
      <c r="BQ497" s="61"/>
      <c r="BR497" s="61"/>
      <c r="BS497" s="61"/>
      <c r="BT497" s="61"/>
      <c r="BU497" s="61"/>
      <c r="BV497" s="61"/>
      <c r="BW497" s="61"/>
      <c r="BX497" s="61"/>
      <c r="BY497" s="61"/>
      <c r="BZ497" s="61"/>
      <c r="CA497" s="61"/>
    </row>
    <row r="498" spans="1:79" ht="23.5" x14ac:dyDescent="0.25">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c r="AA498" s="61"/>
      <c r="AB498" s="61"/>
      <c r="AC498" s="61"/>
      <c r="AD498" s="61"/>
      <c r="AE498" s="61"/>
      <c r="AF498" s="61"/>
      <c r="AG498" s="61"/>
      <c r="AH498" s="61"/>
      <c r="AI498" s="61"/>
      <c r="AJ498" s="61"/>
      <c r="AK498" s="61"/>
      <c r="AL498" s="61"/>
      <c r="AM498" s="61"/>
      <c r="AN498" s="61"/>
      <c r="AO498" s="61"/>
      <c r="AP498" s="61"/>
      <c r="AQ498" s="61"/>
      <c r="AR498" s="61"/>
      <c r="AS498" s="61"/>
      <c r="AT498" s="61"/>
      <c r="AU498" s="61"/>
      <c r="AV498" s="61"/>
      <c r="AW498" s="61"/>
      <c r="AX498" s="61"/>
      <c r="AY498" s="61"/>
      <c r="AZ498" s="61"/>
      <c r="BA498" s="61"/>
      <c r="BB498" s="61"/>
      <c r="BC498" s="61"/>
      <c r="BD498" s="61"/>
      <c r="BE498" s="61"/>
      <c r="BF498" s="61"/>
      <c r="BG498" s="61"/>
      <c r="BH498" s="61"/>
      <c r="BI498" s="61"/>
      <c r="BJ498" s="61"/>
      <c r="BK498" s="61"/>
      <c r="BL498" s="61"/>
      <c r="BM498" s="61"/>
      <c r="BN498" s="61"/>
      <c r="BO498" s="61"/>
      <c r="BP498" s="61"/>
      <c r="BQ498" s="61"/>
      <c r="BR498" s="61"/>
      <c r="BS498" s="61"/>
      <c r="BT498" s="61"/>
      <c r="BU498" s="61"/>
      <c r="BV498" s="61"/>
      <c r="BW498" s="61"/>
      <c r="BX498" s="61"/>
      <c r="BY498" s="61"/>
      <c r="BZ498" s="61"/>
      <c r="CA498" s="61"/>
    </row>
    <row r="499" spans="1:79" ht="23.5" x14ac:dyDescent="0.25">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c r="AA499" s="61"/>
      <c r="AB499" s="61"/>
      <c r="AC499" s="61"/>
      <c r="AD499" s="61"/>
      <c r="AE499" s="61"/>
      <c r="AF499" s="61"/>
      <c r="AG499" s="61"/>
      <c r="AH499" s="61"/>
      <c r="AI499" s="61"/>
      <c r="AJ499" s="61"/>
      <c r="AK499" s="61"/>
      <c r="AL499" s="61"/>
      <c r="AM499" s="61"/>
      <c r="AN499" s="61"/>
      <c r="AO499" s="61"/>
      <c r="AP499" s="61"/>
      <c r="AQ499" s="61"/>
      <c r="AR499" s="61"/>
      <c r="AS499" s="61"/>
      <c r="AT499" s="61"/>
      <c r="AU499" s="61"/>
      <c r="AV499" s="61"/>
      <c r="AW499" s="61"/>
      <c r="AX499" s="61"/>
      <c r="AY499" s="61"/>
      <c r="AZ499" s="61"/>
      <c r="BA499" s="61"/>
      <c r="BB499" s="61"/>
      <c r="BC499" s="61"/>
      <c r="BD499" s="61"/>
      <c r="BE499" s="61"/>
      <c r="BF499" s="61"/>
      <c r="BG499" s="61"/>
      <c r="BH499" s="61"/>
      <c r="BI499" s="61"/>
      <c r="BJ499" s="61"/>
      <c r="BK499" s="61"/>
      <c r="BL499" s="61"/>
      <c r="BM499" s="61"/>
      <c r="BN499" s="61"/>
      <c r="BO499" s="61"/>
      <c r="BP499" s="61"/>
      <c r="BQ499" s="61"/>
      <c r="BR499" s="61"/>
      <c r="BS499" s="61"/>
      <c r="BT499" s="61"/>
      <c r="BU499" s="61"/>
      <c r="BV499" s="61"/>
      <c r="BW499" s="61"/>
      <c r="BX499" s="61"/>
      <c r="BY499" s="61"/>
      <c r="BZ499" s="61"/>
      <c r="CA499" s="61"/>
    </row>
    <row r="500" spans="1:79" ht="23.5" x14ac:dyDescent="0.25">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c r="AA500" s="61"/>
      <c r="AB500" s="61"/>
      <c r="AC500" s="61"/>
      <c r="AD500" s="61"/>
      <c r="AE500" s="61"/>
      <c r="AF500" s="61"/>
      <c r="AG500" s="61"/>
      <c r="AH500" s="61"/>
      <c r="AI500" s="61"/>
      <c r="AJ500" s="61"/>
      <c r="AK500" s="61"/>
      <c r="AL500" s="61"/>
      <c r="AM500" s="61"/>
      <c r="AN500" s="61"/>
      <c r="AO500" s="61"/>
      <c r="AP500" s="61"/>
      <c r="AQ500" s="61"/>
      <c r="AR500" s="61"/>
      <c r="AS500" s="61"/>
      <c r="AT500" s="61"/>
      <c r="AU500" s="61"/>
      <c r="AV500" s="61"/>
      <c r="AW500" s="61"/>
      <c r="AX500" s="61"/>
      <c r="AY500" s="61"/>
      <c r="AZ500" s="61"/>
      <c r="BA500" s="61"/>
      <c r="BB500" s="61"/>
      <c r="BC500" s="61"/>
      <c r="BD500" s="61"/>
      <c r="BE500" s="61"/>
      <c r="BF500" s="61"/>
      <c r="BG500" s="61"/>
      <c r="BH500" s="61"/>
      <c r="BI500" s="61"/>
      <c r="BJ500" s="61"/>
      <c r="BK500" s="61"/>
      <c r="BL500" s="61"/>
      <c r="BM500" s="61"/>
      <c r="BN500" s="61"/>
      <c r="BO500" s="61"/>
      <c r="BP500" s="61"/>
      <c r="BQ500" s="61"/>
      <c r="BR500" s="61"/>
      <c r="BS500" s="61"/>
      <c r="BT500" s="61"/>
      <c r="BU500" s="61"/>
      <c r="BV500" s="61"/>
      <c r="BW500" s="61"/>
      <c r="BX500" s="61"/>
      <c r="BY500" s="61"/>
      <c r="BZ500" s="61"/>
      <c r="CA500" s="61"/>
    </row>
    <row r="501" spans="1:79" ht="23.5" x14ac:dyDescent="0.25">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c r="AA501" s="61"/>
      <c r="AB501" s="61"/>
      <c r="AC501" s="61"/>
      <c r="AD501" s="61"/>
      <c r="AE501" s="61"/>
      <c r="AF501" s="61"/>
      <c r="AG501" s="61"/>
      <c r="AH501" s="61"/>
      <c r="AI501" s="61"/>
      <c r="AJ501" s="61"/>
      <c r="AK501" s="61"/>
      <c r="AL501" s="61"/>
      <c r="AM501" s="61"/>
      <c r="AN501" s="61"/>
      <c r="AO501" s="61"/>
      <c r="AP501" s="61"/>
      <c r="AQ501" s="61"/>
      <c r="AR501" s="61"/>
      <c r="AS501" s="61"/>
      <c r="AT501" s="61"/>
      <c r="AU501" s="61"/>
      <c r="AV501" s="61"/>
      <c r="AW501" s="61"/>
      <c r="AX501" s="61"/>
      <c r="AY501" s="61"/>
      <c r="AZ501" s="61"/>
      <c r="BA501" s="61"/>
      <c r="BB501" s="61"/>
      <c r="BC501" s="61"/>
      <c r="BD501" s="61"/>
      <c r="BE501" s="61"/>
      <c r="BF501" s="61"/>
      <c r="BG501" s="61"/>
      <c r="BH501" s="61"/>
      <c r="BI501" s="61"/>
      <c r="BJ501" s="61"/>
      <c r="BK501" s="61"/>
      <c r="BL501" s="61"/>
      <c r="BM501" s="61"/>
      <c r="BN501" s="61"/>
      <c r="BO501" s="61"/>
      <c r="BP501" s="61"/>
      <c r="BQ501" s="61"/>
      <c r="BR501" s="61"/>
      <c r="BS501" s="61"/>
      <c r="BT501" s="61"/>
      <c r="BU501" s="61"/>
      <c r="BV501" s="61"/>
      <c r="BW501" s="61"/>
      <c r="BX501" s="61"/>
      <c r="BY501" s="61"/>
      <c r="BZ501" s="61"/>
      <c r="CA501" s="61"/>
    </row>
    <row r="502" spans="1:79" ht="23.5" x14ac:dyDescent="0.25">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c r="AA502" s="61"/>
      <c r="AB502" s="61"/>
      <c r="AC502" s="61"/>
      <c r="AD502" s="61"/>
      <c r="AE502" s="61"/>
      <c r="AF502" s="61"/>
      <c r="AG502" s="61"/>
      <c r="AH502" s="61"/>
      <c r="AI502" s="61"/>
      <c r="AJ502" s="61"/>
      <c r="AK502" s="61"/>
      <c r="AL502" s="61"/>
      <c r="AM502" s="61"/>
      <c r="AN502" s="61"/>
      <c r="AO502" s="61"/>
      <c r="AP502" s="61"/>
      <c r="AQ502" s="61"/>
      <c r="AR502" s="61"/>
      <c r="AS502" s="61"/>
      <c r="AT502" s="61"/>
      <c r="AU502" s="61"/>
      <c r="AV502" s="61"/>
      <c r="AW502" s="61"/>
      <c r="AX502" s="61"/>
      <c r="AY502" s="61"/>
      <c r="AZ502" s="61"/>
      <c r="BA502" s="61"/>
      <c r="BB502" s="61"/>
      <c r="BC502" s="61"/>
      <c r="BD502" s="61"/>
      <c r="BE502" s="61"/>
      <c r="BF502" s="61"/>
      <c r="BG502" s="61"/>
      <c r="BH502" s="61"/>
      <c r="BI502" s="61"/>
      <c r="BJ502" s="61"/>
      <c r="BK502" s="61"/>
      <c r="BL502" s="61"/>
      <c r="BM502" s="61"/>
      <c r="BN502" s="61"/>
      <c r="BO502" s="61"/>
      <c r="BP502" s="61"/>
      <c r="BQ502" s="61"/>
      <c r="BR502" s="61"/>
      <c r="BS502" s="61"/>
      <c r="BT502" s="61"/>
      <c r="BU502" s="61"/>
      <c r="BV502" s="61"/>
      <c r="BW502" s="61"/>
      <c r="BX502" s="61"/>
      <c r="BY502" s="61"/>
      <c r="BZ502" s="61"/>
      <c r="CA502" s="61"/>
    </row>
    <row r="503" spans="1:79" ht="23.5" x14ac:dyDescent="0.25">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c r="AA503" s="61"/>
      <c r="AB503" s="61"/>
      <c r="AC503" s="61"/>
      <c r="AD503" s="61"/>
      <c r="AE503" s="61"/>
      <c r="AF503" s="61"/>
      <c r="AG503" s="61"/>
      <c r="AH503" s="61"/>
      <c r="AI503" s="61"/>
      <c r="AJ503" s="61"/>
      <c r="AK503" s="61"/>
      <c r="AL503" s="61"/>
      <c r="AM503" s="61"/>
      <c r="AN503" s="61"/>
      <c r="AO503" s="61"/>
      <c r="AP503" s="61"/>
      <c r="AQ503" s="61"/>
      <c r="AR503" s="61"/>
      <c r="AS503" s="61"/>
      <c r="AT503" s="61"/>
      <c r="AU503" s="61"/>
      <c r="AV503" s="61"/>
      <c r="AW503" s="61"/>
      <c r="AX503" s="61"/>
      <c r="AY503" s="61"/>
      <c r="AZ503" s="61"/>
      <c r="BA503" s="61"/>
      <c r="BB503" s="61"/>
      <c r="BC503" s="61"/>
      <c r="BD503" s="61"/>
      <c r="BE503" s="61"/>
      <c r="BF503" s="61"/>
      <c r="BG503" s="61"/>
      <c r="BH503" s="61"/>
      <c r="BI503" s="61"/>
      <c r="BJ503" s="61"/>
      <c r="BK503" s="61"/>
      <c r="BL503" s="61"/>
      <c r="BM503" s="61"/>
      <c r="BN503" s="61"/>
      <c r="BO503" s="61"/>
      <c r="BP503" s="61"/>
      <c r="BQ503" s="61"/>
      <c r="BR503" s="61"/>
      <c r="BS503" s="61"/>
      <c r="BT503" s="61"/>
      <c r="BU503" s="61"/>
      <c r="BV503" s="61"/>
      <c r="BW503" s="61"/>
      <c r="BX503" s="61"/>
      <c r="BY503" s="61"/>
      <c r="BZ503" s="61"/>
      <c r="CA503" s="61"/>
    </row>
    <row r="504" spans="1:79" ht="23.5" x14ac:dyDescent="0.25">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c r="AA504" s="61"/>
      <c r="AB504" s="61"/>
      <c r="AC504" s="61"/>
      <c r="AD504" s="61"/>
      <c r="AE504" s="61"/>
      <c r="AF504" s="61"/>
      <c r="AG504" s="61"/>
      <c r="AH504" s="61"/>
      <c r="AI504" s="61"/>
      <c r="AJ504" s="61"/>
      <c r="AK504" s="61"/>
      <c r="AL504" s="61"/>
      <c r="AM504" s="61"/>
      <c r="AN504" s="61"/>
      <c r="AO504" s="61"/>
      <c r="AP504" s="61"/>
      <c r="AQ504" s="61"/>
      <c r="AR504" s="61"/>
      <c r="AS504" s="61"/>
      <c r="AT504" s="61"/>
      <c r="AU504" s="61"/>
      <c r="AV504" s="61"/>
      <c r="AW504" s="61"/>
      <c r="AX504" s="61"/>
      <c r="AY504" s="61"/>
      <c r="AZ504" s="61"/>
      <c r="BA504" s="61"/>
      <c r="BB504" s="61"/>
      <c r="BC504" s="61"/>
      <c r="BD504" s="61"/>
      <c r="BE504" s="61"/>
      <c r="BF504" s="61"/>
      <c r="BG504" s="61"/>
      <c r="BH504" s="61"/>
      <c r="BI504" s="61"/>
      <c r="BJ504" s="61"/>
      <c r="BK504" s="61"/>
      <c r="BL504" s="61"/>
      <c r="BM504" s="61"/>
      <c r="BN504" s="61"/>
      <c r="BO504" s="61"/>
      <c r="BP504" s="61"/>
      <c r="BQ504" s="61"/>
      <c r="BR504" s="61"/>
      <c r="BS504" s="61"/>
      <c r="BT504" s="61"/>
      <c r="BU504" s="61"/>
      <c r="BV504" s="61"/>
      <c r="BW504" s="61"/>
      <c r="BX504" s="61"/>
      <c r="BY504" s="61"/>
      <c r="BZ504" s="61"/>
      <c r="CA504" s="61"/>
    </row>
    <row r="505" spans="1:79" ht="23.5" x14ac:dyDescent="0.25">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c r="AA505" s="61"/>
      <c r="AB505" s="61"/>
      <c r="AC505" s="61"/>
      <c r="AD505" s="61"/>
      <c r="AE505" s="61"/>
      <c r="AF505" s="61"/>
      <c r="AG505" s="61"/>
      <c r="AH505" s="61"/>
      <c r="AI505" s="61"/>
      <c r="AJ505" s="61"/>
      <c r="AK505" s="61"/>
      <c r="AL505" s="61"/>
      <c r="AM505" s="61"/>
      <c r="AN505" s="61"/>
      <c r="AO505" s="61"/>
      <c r="AP505" s="61"/>
      <c r="AQ505" s="61"/>
      <c r="AR505" s="61"/>
      <c r="AS505" s="61"/>
      <c r="AT505" s="61"/>
      <c r="AU505" s="61"/>
      <c r="AV505" s="61"/>
      <c r="AW505" s="61"/>
      <c r="AX505" s="61"/>
      <c r="AY505" s="61"/>
      <c r="AZ505" s="61"/>
      <c r="BA505" s="61"/>
      <c r="BB505" s="61"/>
      <c r="BC505" s="61"/>
      <c r="BD505" s="61"/>
      <c r="BE505" s="61"/>
      <c r="BF505" s="61"/>
      <c r="BG505" s="61"/>
      <c r="BH505" s="61"/>
      <c r="BI505" s="61"/>
      <c r="BJ505" s="61"/>
      <c r="BK505" s="61"/>
      <c r="BL505" s="61"/>
      <c r="BM505" s="61"/>
      <c r="BN505" s="61"/>
      <c r="BO505" s="61"/>
      <c r="BP505" s="61"/>
      <c r="BQ505" s="61"/>
      <c r="BR505" s="61"/>
      <c r="BS505" s="61"/>
      <c r="BT505" s="61"/>
      <c r="BU505" s="61"/>
      <c r="BV505" s="61"/>
      <c r="BW505" s="61"/>
      <c r="BX505" s="61"/>
      <c r="BY505" s="61"/>
      <c r="BZ505" s="61"/>
      <c r="CA505" s="61"/>
    </row>
    <row r="506" spans="1:79" ht="23.5" x14ac:dyDescent="0.25">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c r="AA506" s="61"/>
      <c r="AB506" s="61"/>
      <c r="AC506" s="61"/>
      <c r="AD506" s="61"/>
      <c r="AE506" s="61"/>
      <c r="AF506" s="61"/>
      <c r="AG506" s="61"/>
      <c r="AH506" s="61"/>
      <c r="AI506" s="61"/>
      <c r="AJ506" s="61"/>
      <c r="AK506" s="61"/>
      <c r="AL506" s="61"/>
      <c r="AM506" s="61"/>
      <c r="AN506" s="61"/>
      <c r="AO506" s="61"/>
      <c r="AP506" s="61"/>
      <c r="AQ506" s="61"/>
      <c r="AR506" s="61"/>
      <c r="AS506" s="61"/>
      <c r="AT506" s="61"/>
      <c r="AU506" s="61"/>
      <c r="AV506" s="61"/>
      <c r="AW506" s="61"/>
      <c r="AX506" s="61"/>
      <c r="AY506" s="61"/>
      <c r="AZ506" s="61"/>
      <c r="BA506" s="61"/>
      <c r="BB506" s="61"/>
      <c r="BC506" s="61"/>
      <c r="BD506" s="61"/>
      <c r="BE506" s="61"/>
      <c r="BF506" s="61"/>
      <c r="BG506" s="61"/>
      <c r="BH506" s="61"/>
      <c r="BI506" s="61"/>
      <c r="BJ506" s="61"/>
      <c r="BK506" s="61"/>
      <c r="BL506" s="61"/>
      <c r="BM506" s="61"/>
      <c r="BN506" s="61"/>
      <c r="BO506" s="61"/>
      <c r="BP506" s="61"/>
      <c r="BQ506" s="61"/>
      <c r="BR506" s="61"/>
      <c r="BS506" s="61"/>
      <c r="BT506" s="61"/>
      <c r="BU506" s="61"/>
      <c r="BV506" s="61"/>
      <c r="BW506" s="61"/>
      <c r="BX506" s="61"/>
      <c r="BY506" s="61"/>
      <c r="BZ506" s="61"/>
      <c r="CA506" s="61"/>
    </row>
    <row r="507" spans="1:79" ht="23.5" x14ac:dyDescent="0.25">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c r="AA507" s="61"/>
      <c r="AB507" s="61"/>
      <c r="AC507" s="61"/>
      <c r="AD507" s="61"/>
      <c r="AE507" s="61"/>
      <c r="AF507" s="61"/>
      <c r="AG507" s="61"/>
      <c r="AH507" s="61"/>
      <c r="AI507" s="61"/>
      <c r="AJ507" s="61"/>
      <c r="AK507" s="61"/>
      <c r="AL507" s="61"/>
      <c r="AM507" s="61"/>
      <c r="AN507" s="61"/>
      <c r="AO507" s="61"/>
      <c r="AP507" s="61"/>
      <c r="AQ507" s="61"/>
      <c r="AR507" s="61"/>
      <c r="AS507" s="61"/>
      <c r="AT507" s="61"/>
      <c r="AU507" s="61"/>
      <c r="AV507" s="61"/>
      <c r="AW507" s="61"/>
      <c r="AX507" s="61"/>
      <c r="AY507" s="61"/>
      <c r="AZ507" s="61"/>
      <c r="BA507" s="61"/>
      <c r="BB507" s="61"/>
      <c r="BC507" s="61"/>
      <c r="BD507" s="61"/>
      <c r="BE507" s="61"/>
      <c r="BF507" s="61"/>
      <c r="BG507" s="61"/>
      <c r="BH507" s="61"/>
      <c r="BI507" s="61"/>
      <c r="BJ507" s="61"/>
      <c r="BK507" s="61"/>
      <c r="BL507" s="61"/>
      <c r="BM507" s="61"/>
      <c r="BN507" s="61"/>
      <c r="BO507" s="61"/>
      <c r="BP507" s="61"/>
      <c r="BQ507" s="61"/>
      <c r="BR507" s="61"/>
      <c r="BS507" s="61"/>
      <c r="BT507" s="61"/>
      <c r="BU507" s="61"/>
      <c r="BV507" s="61"/>
      <c r="BW507" s="61"/>
      <c r="BX507" s="61"/>
      <c r="BY507" s="61"/>
      <c r="BZ507" s="61"/>
      <c r="CA507" s="61"/>
    </row>
    <row r="508" spans="1:79" ht="23.5" x14ac:dyDescent="0.25">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c r="AA508" s="61"/>
      <c r="AB508" s="61"/>
      <c r="AC508" s="61"/>
      <c r="AD508" s="61"/>
      <c r="AE508" s="61"/>
      <c r="AF508" s="61"/>
      <c r="AG508" s="61"/>
      <c r="AH508" s="61"/>
      <c r="AI508" s="61"/>
      <c r="AJ508" s="61"/>
      <c r="AK508" s="61"/>
      <c r="AL508" s="61"/>
      <c r="AM508" s="61"/>
      <c r="AN508" s="61"/>
      <c r="AO508" s="61"/>
      <c r="AP508" s="61"/>
      <c r="AQ508" s="61"/>
      <c r="AR508" s="61"/>
      <c r="AS508" s="61"/>
      <c r="AT508" s="61"/>
      <c r="AU508" s="61"/>
      <c r="AV508" s="61"/>
      <c r="AW508" s="61"/>
      <c r="AX508" s="61"/>
      <c r="AY508" s="61"/>
      <c r="AZ508" s="61"/>
      <c r="BA508" s="61"/>
      <c r="BB508" s="61"/>
      <c r="BC508" s="61"/>
      <c r="BD508" s="61"/>
      <c r="BE508" s="61"/>
      <c r="BF508" s="61"/>
      <c r="BG508" s="61"/>
      <c r="BH508" s="61"/>
      <c r="BI508" s="61"/>
      <c r="BJ508" s="61"/>
      <c r="BK508" s="61"/>
      <c r="BL508" s="61"/>
      <c r="BM508" s="61"/>
      <c r="BN508" s="61"/>
      <c r="BO508" s="61"/>
      <c r="BP508" s="61"/>
      <c r="BQ508" s="61"/>
      <c r="BR508" s="61"/>
      <c r="BS508" s="61"/>
      <c r="BT508" s="61"/>
      <c r="BU508" s="61"/>
      <c r="BV508" s="61"/>
      <c r="BW508" s="61"/>
      <c r="BX508" s="61"/>
      <c r="BY508" s="61"/>
      <c r="BZ508" s="61"/>
      <c r="CA508" s="61"/>
    </row>
    <row r="509" spans="1:79" ht="23.5" x14ac:dyDescent="0.25">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c r="AA509" s="61"/>
      <c r="AB509" s="61"/>
      <c r="AC509" s="61"/>
      <c r="AD509" s="61"/>
      <c r="AE509" s="61"/>
      <c r="AF509" s="61"/>
      <c r="AG509" s="61"/>
      <c r="AH509" s="61"/>
      <c r="AI509" s="61"/>
      <c r="AJ509" s="61"/>
      <c r="AK509" s="61"/>
      <c r="AL509" s="61"/>
      <c r="AM509" s="61"/>
      <c r="AN509" s="61"/>
      <c r="AO509" s="61"/>
      <c r="AP509" s="61"/>
      <c r="AQ509" s="61"/>
      <c r="AR509" s="61"/>
      <c r="AS509" s="61"/>
      <c r="AT509" s="61"/>
      <c r="AU509" s="61"/>
      <c r="AV509" s="61"/>
      <c r="AW509" s="61"/>
      <c r="AX509" s="61"/>
      <c r="AY509" s="61"/>
      <c r="AZ509" s="61"/>
      <c r="BA509" s="61"/>
      <c r="BB509" s="61"/>
      <c r="BC509" s="61"/>
      <c r="BD509" s="61"/>
      <c r="BE509" s="61"/>
      <c r="BF509" s="61"/>
      <c r="BG509" s="61"/>
      <c r="BH509" s="61"/>
      <c r="BI509" s="61"/>
      <c r="BJ509" s="61"/>
      <c r="BK509" s="61"/>
      <c r="BL509" s="61"/>
      <c r="BM509" s="61"/>
      <c r="BN509" s="61"/>
      <c r="BO509" s="61"/>
      <c r="BP509" s="61"/>
      <c r="BQ509" s="61"/>
      <c r="BR509" s="61"/>
      <c r="BS509" s="61"/>
      <c r="BT509" s="61"/>
      <c r="BU509" s="61"/>
      <c r="BV509" s="61"/>
      <c r="BW509" s="61"/>
      <c r="BX509" s="61"/>
      <c r="BY509" s="61"/>
      <c r="BZ509" s="61"/>
      <c r="CA509" s="61"/>
    </row>
    <row r="510" spans="1:79" ht="23.5" x14ac:dyDescent="0.25">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c r="AA510" s="61"/>
      <c r="AB510" s="61"/>
      <c r="AC510" s="61"/>
      <c r="AD510" s="61"/>
      <c r="AE510" s="61"/>
      <c r="AF510" s="61"/>
      <c r="AG510" s="61"/>
      <c r="AH510" s="61"/>
      <c r="AI510" s="61"/>
      <c r="AJ510" s="61"/>
      <c r="AK510" s="61"/>
      <c r="AL510" s="61"/>
      <c r="AM510" s="61"/>
      <c r="AN510" s="61"/>
      <c r="AO510" s="61"/>
      <c r="AP510" s="61"/>
      <c r="AQ510" s="61"/>
      <c r="AR510" s="61"/>
      <c r="AS510" s="61"/>
      <c r="AT510" s="61"/>
      <c r="AU510" s="61"/>
      <c r="AV510" s="61"/>
      <c r="AW510" s="61"/>
      <c r="AX510" s="61"/>
      <c r="AY510" s="61"/>
      <c r="AZ510" s="61"/>
      <c r="BA510" s="61"/>
      <c r="BB510" s="61"/>
      <c r="BC510" s="61"/>
      <c r="BD510" s="61"/>
      <c r="BE510" s="61"/>
      <c r="BF510" s="61"/>
      <c r="BG510" s="61"/>
      <c r="BH510" s="61"/>
      <c r="BI510" s="61"/>
      <c r="BJ510" s="61"/>
      <c r="BK510" s="61"/>
      <c r="BL510" s="61"/>
      <c r="BM510" s="61"/>
      <c r="BN510" s="61"/>
      <c r="BO510" s="61"/>
      <c r="BP510" s="61"/>
      <c r="BQ510" s="61"/>
      <c r="BR510" s="61"/>
      <c r="BS510" s="61"/>
      <c r="BT510" s="61"/>
      <c r="BU510" s="61"/>
      <c r="BV510" s="61"/>
      <c r="BW510" s="61"/>
      <c r="BX510" s="61"/>
      <c r="BY510" s="61"/>
      <c r="BZ510" s="61"/>
      <c r="CA510" s="61"/>
    </row>
    <row r="511" spans="1:79" ht="23.5" x14ac:dyDescent="0.25">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c r="AA511" s="61"/>
      <c r="AB511" s="61"/>
      <c r="AC511" s="61"/>
      <c r="AD511" s="61"/>
      <c r="AE511" s="61"/>
      <c r="AF511" s="61"/>
      <c r="AG511" s="61"/>
      <c r="AH511" s="61"/>
      <c r="AI511" s="61"/>
      <c r="AJ511" s="61"/>
      <c r="AK511" s="61"/>
      <c r="AL511" s="61"/>
      <c r="AM511" s="61"/>
      <c r="AN511" s="61"/>
      <c r="AO511" s="61"/>
      <c r="AP511" s="61"/>
      <c r="AQ511" s="61"/>
      <c r="AR511" s="61"/>
      <c r="AS511" s="61"/>
      <c r="AT511" s="61"/>
      <c r="AU511" s="61"/>
      <c r="AV511" s="61"/>
      <c r="AW511" s="61"/>
      <c r="AX511" s="61"/>
      <c r="AY511" s="61"/>
      <c r="AZ511" s="61"/>
      <c r="BA511" s="61"/>
      <c r="BB511" s="61"/>
      <c r="BC511" s="61"/>
      <c r="BD511" s="61"/>
      <c r="BE511" s="61"/>
      <c r="BF511" s="61"/>
      <c r="BG511" s="61"/>
      <c r="BH511" s="61"/>
      <c r="BI511" s="61"/>
      <c r="BJ511" s="61"/>
      <c r="BK511" s="61"/>
      <c r="BL511" s="61"/>
      <c r="BM511" s="61"/>
      <c r="BN511" s="61"/>
      <c r="BO511" s="61"/>
      <c r="BP511" s="61"/>
      <c r="BQ511" s="61"/>
      <c r="BR511" s="61"/>
      <c r="BS511" s="61"/>
      <c r="BT511" s="61"/>
      <c r="BU511" s="61"/>
      <c r="BV511" s="61"/>
      <c r="BW511" s="61"/>
      <c r="BX511" s="61"/>
      <c r="BY511" s="61"/>
      <c r="BZ511" s="61"/>
      <c r="CA511" s="61"/>
    </row>
    <row r="512" spans="1:79" ht="23.5" x14ac:dyDescent="0.25">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c r="AA512" s="61"/>
      <c r="AB512" s="61"/>
      <c r="AC512" s="61"/>
      <c r="AD512" s="61"/>
      <c r="AE512" s="61"/>
      <c r="AF512" s="61"/>
      <c r="AG512" s="61"/>
      <c r="AH512" s="61"/>
      <c r="AI512" s="61"/>
      <c r="AJ512" s="61"/>
      <c r="AK512" s="61"/>
      <c r="AL512" s="61"/>
      <c r="AM512" s="61"/>
      <c r="AN512" s="61"/>
      <c r="AO512" s="61"/>
      <c r="AP512" s="61"/>
      <c r="AQ512" s="61"/>
      <c r="AR512" s="61"/>
      <c r="AS512" s="61"/>
      <c r="AT512" s="61"/>
      <c r="AU512" s="61"/>
      <c r="AV512" s="61"/>
      <c r="AW512" s="61"/>
      <c r="AX512" s="61"/>
      <c r="AY512" s="61"/>
      <c r="AZ512" s="61"/>
      <c r="BA512" s="61"/>
      <c r="BB512" s="61"/>
      <c r="BC512" s="61"/>
      <c r="BD512" s="61"/>
      <c r="BE512" s="61"/>
      <c r="BF512" s="61"/>
      <c r="BG512" s="61"/>
      <c r="BH512" s="61"/>
      <c r="BI512" s="61"/>
      <c r="BJ512" s="61"/>
      <c r="BK512" s="61"/>
      <c r="BL512" s="61"/>
      <c r="BM512" s="61"/>
      <c r="BN512" s="61"/>
      <c r="BO512" s="61"/>
      <c r="BP512" s="61"/>
      <c r="BQ512" s="61"/>
      <c r="BR512" s="61"/>
      <c r="BS512" s="61"/>
      <c r="BT512" s="61"/>
      <c r="BU512" s="61"/>
      <c r="BV512" s="61"/>
      <c r="BW512" s="61"/>
      <c r="BX512" s="61"/>
      <c r="BY512" s="61"/>
      <c r="BZ512" s="61"/>
      <c r="CA512" s="61"/>
    </row>
    <row r="513" spans="1:79" ht="23.5" x14ac:dyDescent="0.25">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c r="AA513" s="61"/>
      <c r="AB513" s="61"/>
      <c r="AC513" s="61"/>
      <c r="AD513" s="61"/>
      <c r="AE513" s="61"/>
      <c r="AF513" s="61"/>
      <c r="AG513" s="61"/>
      <c r="AH513" s="61"/>
      <c r="AI513" s="61"/>
      <c r="AJ513" s="61"/>
      <c r="AK513" s="61"/>
      <c r="AL513" s="61"/>
      <c r="AM513" s="61"/>
      <c r="AN513" s="61"/>
      <c r="AO513" s="61"/>
      <c r="AP513" s="61"/>
      <c r="AQ513" s="61"/>
      <c r="AR513" s="61"/>
      <c r="AS513" s="61"/>
      <c r="AT513" s="61"/>
      <c r="AU513" s="61"/>
      <c r="AV513" s="61"/>
      <c r="AW513" s="61"/>
      <c r="AX513" s="61"/>
      <c r="AY513" s="61"/>
      <c r="AZ513" s="61"/>
      <c r="BA513" s="61"/>
      <c r="BB513" s="61"/>
      <c r="BC513" s="61"/>
      <c r="BD513" s="61"/>
      <c r="BE513" s="61"/>
      <c r="BF513" s="61"/>
      <c r="BG513" s="61"/>
      <c r="BH513" s="61"/>
      <c r="BI513" s="61"/>
      <c r="BJ513" s="61"/>
      <c r="BK513" s="61"/>
      <c r="BL513" s="61"/>
      <c r="BM513" s="61"/>
      <c r="BN513" s="61"/>
      <c r="BO513" s="61"/>
      <c r="BP513" s="61"/>
      <c r="BQ513" s="61"/>
      <c r="BR513" s="61"/>
      <c r="BS513" s="61"/>
      <c r="BT513" s="61"/>
      <c r="BU513" s="61"/>
      <c r="BV513" s="61"/>
      <c r="BW513" s="61"/>
      <c r="BX513" s="61"/>
      <c r="BY513" s="61"/>
      <c r="BZ513" s="61"/>
      <c r="CA513" s="61"/>
    </row>
    <row r="514" spans="1:79" ht="23.5" x14ac:dyDescent="0.25">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c r="AA514" s="61"/>
      <c r="AB514" s="61"/>
      <c r="AC514" s="61"/>
      <c r="AD514" s="61"/>
      <c r="AE514" s="61"/>
      <c r="AF514" s="61"/>
      <c r="AG514" s="61"/>
      <c r="AH514" s="61"/>
      <c r="AI514" s="61"/>
      <c r="AJ514" s="61"/>
      <c r="AK514" s="61"/>
      <c r="AL514" s="61"/>
      <c r="AM514" s="61"/>
      <c r="AN514" s="61"/>
      <c r="AO514" s="61"/>
      <c r="AP514" s="61"/>
      <c r="AQ514" s="61"/>
      <c r="AR514" s="61"/>
      <c r="AS514" s="61"/>
      <c r="AT514" s="61"/>
      <c r="AU514" s="61"/>
      <c r="AV514" s="61"/>
      <c r="AW514" s="61"/>
      <c r="AX514" s="61"/>
      <c r="AY514" s="61"/>
      <c r="AZ514" s="61"/>
      <c r="BA514" s="61"/>
      <c r="BB514" s="61"/>
      <c r="BC514" s="61"/>
      <c r="BD514" s="61"/>
      <c r="BE514" s="61"/>
      <c r="BF514" s="61"/>
      <c r="BG514" s="61"/>
      <c r="BH514" s="61"/>
      <c r="BI514" s="61"/>
      <c r="BJ514" s="61"/>
      <c r="BK514" s="61"/>
      <c r="BL514" s="61"/>
      <c r="BM514" s="61"/>
      <c r="BN514" s="61"/>
      <c r="BO514" s="61"/>
      <c r="BP514" s="61"/>
      <c r="BQ514" s="61"/>
      <c r="BR514" s="61"/>
      <c r="BS514" s="61"/>
      <c r="BT514" s="61"/>
      <c r="BU514" s="61"/>
      <c r="BV514" s="61"/>
      <c r="BW514" s="61"/>
      <c r="BX514" s="61"/>
      <c r="BY514" s="61"/>
      <c r="BZ514" s="61"/>
      <c r="CA514" s="61"/>
    </row>
    <row r="515" spans="1:79" ht="23.5" x14ac:dyDescent="0.25">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c r="AA515" s="61"/>
      <c r="AB515" s="61"/>
      <c r="AC515" s="61"/>
      <c r="AD515" s="61"/>
      <c r="AE515" s="61"/>
      <c r="AF515" s="61"/>
      <c r="AG515" s="61"/>
      <c r="AH515" s="61"/>
      <c r="AI515" s="61"/>
      <c r="AJ515" s="61"/>
      <c r="AK515" s="61"/>
      <c r="AL515" s="61"/>
      <c r="AM515" s="61"/>
      <c r="AN515" s="61"/>
      <c r="AO515" s="61"/>
      <c r="AP515" s="61"/>
      <c r="AQ515" s="61"/>
      <c r="AR515" s="61"/>
      <c r="AS515" s="61"/>
      <c r="AT515" s="61"/>
      <c r="AU515" s="61"/>
      <c r="AV515" s="61"/>
      <c r="AW515" s="61"/>
      <c r="AX515" s="61"/>
      <c r="AY515" s="61"/>
      <c r="AZ515" s="61"/>
      <c r="BA515" s="61"/>
      <c r="BB515" s="61"/>
      <c r="BC515" s="61"/>
      <c r="BD515" s="61"/>
      <c r="BE515" s="61"/>
      <c r="BF515" s="61"/>
      <c r="BG515" s="61"/>
      <c r="BH515" s="61"/>
      <c r="BI515" s="61"/>
      <c r="BJ515" s="61"/>
      <c r="BK515" s="61"/>
      <c r="BL515" s="61"/>
      <c r="BM515" s="61"/>
      <c r="BN515" s="61"/>
      <c r="BO515" s="61"/>
      <c r="BP515" s="61"/>
      <c r="BQ515" s="61"/>
      <c r="BR515" s="61"/>
      <c r="BS515" s="61"/>
      <c r="BT515" s="61"/>
      <c r="BU515" s="61"/>
      <c r="BV515" s="61"/>
      <c r="BW515" s="61"/>
      <c r="BX515" s="61"/>
      <c r="BY515" s="61"/>
      <c r="BZ515" s="61"/>
      <c r="CA515" s="61"/>
    </row>
    <row r="516" spans="1:79" ht="23.5" x14ac:dyDescent="0.25">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c r="AA516" s="61"/>
      <c r="AB516" s="61"/>
      <c r="AC516" s="61"/>
      <c r="AD516" s="61"/>
      <c r="AE516" s="61"/>
      <c r="AF516" s="61"/>
      <c r="AG516" s="61"/>
      <c r="AH516" s="61"/>
      <c r="AI516" s="61"/>
      <c r="AJ516" s="61"/>
      <c r="AK516" s="61"/>
      <c r="AL516" s="61"/>
      <c r="AM516" s="61"/>
      <c r="AN516" s="61"/>
      <c r="AO516" s="61"/>
      <c r="AP516" s="61"/>
      <c r="AQ516" s="61"/>
      <c r="AR516" s="61"/>
      <c r="AS516" s="61"/>
      <c r="AT516" s="61"/>
      <c r="AU516" s="61"/>
      <c r="AV516" s="61"/>
      <c r="AW516" s="61"/>
      <c r="AX516" s="61"/>
      <c r="AY516" s="61"/>
      <c r="AZ516" s="61"/>
      <c r="BA516" s="61"/>
      <c r="BB516" s="61"/>
      <c r="BC516" s="61"/>
      <c r="BD516" s="61"/>
      <c r="BE516" s="61"/>
      <c r="BF516" s="61"/>
      <c r="BG516" s="61"/>
      <c r="BH516" s="61"/>
      <c r="BI516" s="61"/>
      <c r="BJ516" s="61"/>
      <c r="BK516" s="61"/>
      <c r="BL516" s="61"/>
      <c r="BM516" s="61"/>
      <c r="BN516" s="61"/>
      <c r="BO516" s="61"/>
      <c r="BP516" s="61"/>
      <c r="BQ516" s="61"/>
      <c r="BR516" s="61"/>
      <c r="BS516" s="61"/>
      <c r="BT516" s="61"/>
      <c r="BU516" s="61"/>
      <c r="BV516" s="61"/>
      <c r="BW516" s="61"/>
      <c r="BX516" s="61"/>
      <c r="BY516" s="61"/>
      <c r="BZ516" s="61"/>
      <c r="CA516" s="61"/>
    </row>
    <row r="517" spans="1:79" ht="23.5" x14ac:dyDescent="0.25">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c r="AA517" s="61"/>
      <c r="AB517" s="61"/>
      <c r="AC517" s="61"/>
      <c r="AD517" s="61"/>
      <c r="AE517" s="61"/>
      <c r="AF517" s="61"/>
      <c r="AG517" s="61"/>
      <c r="AH517" s="61"/>
      <c r="AI517" s="61"/>
      <c r="AJ517" s="61"/>
      <c r="AK517" s="61"/>
      <c r="AL517" s="61"/>
      <c r="AM517" s="61"/>
      <c r="AN517" s="61"/>
      <c r="AO517" s="61"/>
      <c r="AP517" s="61"/>
      <c r="AQ517" s="61"/>
      <c r="AR517" s="61"/>
      <c r="AS517" s="61"/>
      <c r="AT517" s="61"/>
      <c r="AU517" s="61"/>
      <c r="AV517" s="61"/>
      <c r="AW517" s="61"/>
      <c r="AX517" s="61"/>
      <c r="AY517" s="61"/>
      <c r="AZ517" s="61"/>
      <c r="BA517" s="61"/>
      <c r="BB517" s="61"/>
      <c r="BC517" s="61"/>
      <c r="BD517" s="61"/>
      <c r="BE517" s="61"/>
      <c r="BF517" s="61"/>
      <c r="BG517" s="61"/>
      <c r="BH517" s="61"/>
      <c r="BI517" s="61"/>
      <c r="BJ517" s="61"/>
      <c r="BK517" s="61"/>
      <c r="BL517" s="61"/>
      <c r="BM517" s="61"/>
      <c r="BN517" s="61"/>
      <c r="BO517" s="61"/>
      <c r="BP517" s="61"/>
      <c r="BQ517" s="61"/>
      <c r="BR517" s="61"/>
      <c r="BS517" s="61"/>
      <c r="BT517" s="61"/>
      <c r="BU517" s="61"/>
      <c r="BV517" s="61"/>
      <c r="BW517" s="61"/>
      <c r="BX517" s="61"/>
      <c r="BY517" s="61"/>
      <c r="BZ517" s="61"/>
      <c r="CA517" s="61"/>
    </row>
    <row r="518" spans="1:79" ht="23.5" x14ac:dyDescent="0.25">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c r="AA518" s="61"/>
      <c r="AB518" s="61"/>
      <c r="AC518" s="61"/>
      <c r="AD518" s="61"/>
      <c r="AE518" s="61"/>
      <c r="AF518" s="61"/>
      <c r="AG518" s="61"/>
      <c r="AH518" s="61"/>
      <c r="AI518" s="61"/>
      <c r="AJ518" s="61"/>
      <c r="AK518" s="61"/>
      <c r="AL518" s="61"/>
      <c r="AM518" s="61"/>
      <c r="AN518" s="61"/>
      <c r="AO518" s="61"/>
      <c r="AP518" s="61"/>
      <c r="AQ518" s="61"/>
      <c r="AR518" s="61"/>
      <c r="AS518" s="61"/>
      <c r="AT518" s="61"/>
      <c r="AU518" s="61"/>
      <c r="AV518" s="61"/>
      <c r="AW518" s="61"/>
      <c r="AX518" s="61"/>
      <c r="AY518" s="61"/>
      <c r="AZ518" s="61"/>
      <c r="BA518" s="61"/>
      <c r="BB518" s="61"/>
      <c r="BC518" s="61"/>
      <c r="BD518" s="61"/>
      <c r="BE518" s="61"/>
      <c r="BF518" s="61"/>
      <c r="BG518" s="61"/>
      <c r="BH518" s="61"/>
      <c r="BI518" s="61"/>
      <c r="BJ518" s="61"/>
      <c r="BK518" s="61"/>
      <c r="BL518" s="61"/>
      <c r="BM518" s="61"/>
      <c r="BN518" s="61"/>
      <c r="BO518" s="61"/>
      <c r="BP518" s="61"/>
      <c r="BQ518" s="61"/>
      <c r="BR518" s="61"/>
      <c r="BS518" s="61"/>
      <c r="BT518" s="61"/>
      <c r="BU518" s="61"/>
      <c r="BV518" s="61"/>
      <c r="BW518" s="61"/>
      <c r="BX518" s="61"/>
      <c r="BY518" s="61"/>
      <c r="BZ518" s="61"/>
      <c r="CA518" s="61"/>
    </row>
    <row r="519" spans="1:79" ht="23.5" x14ac:dyDescent="0.25">
      <c r="A519" s="61"/>
      <c r="B519" s="61"/>
      <c r="C519" s="61"/>
      <c r="D519" s="61"/>
      <c r="E519" s="61"/>
      <c r="F519" s="61"/>
      <c r="G519" s="61"/>
      <c r="J519" s="61"/>
      <c r="K519" s="61"/>
      <c r="L519" s="61"/>
      <c r="M519" s="61"/>
      <c r="N519" s="61"/>
      <c r="O519" s="61"/>
      <c r="P519" s="61"/>
      <c r="Q519" s="61"/>
      <c r="R519" s="61"/>
      <c r="S519" s="61"/>
      <c r="T519" s="61"/>
      <c r="U519" s="61"/>
      <c r="V519" s="61"/>
      <c r="W519" s="61"/>
      <c r="X519" s="61"/>
      <c r="Y519" s="61"/>
      <c r="Z519" s="61"/>
      <c r="AA519" s="61"/>
      <c r="AB519" s="61"/>
      <c r="AC519" s="61"/>
      <c r="AD519" s="61"/>
      <c r="AE519" s="61"/>
      <c r="AF519" s="61"/>
      <c r="AG519" s="61"/>
      <c r="AH519" s="61"/>
      <c r="AI519" s="61"/>
      <c r="AJ519" s="61"/>
      <c r="AK519" s="61"/>
      <c r="AL519" s="61"/>
      <c r="AM519" s="61"/>
      <c r="AN519" s="61"/>
      <c r="AO519" s="61"/>
      <c r="AP519" s="61"/>
      <c r="AQ519" s="61"/>
      <c r="AR519" s="61"/>
      <c r="AS519" s="61"/>
      <c r="AT519" s="61"/>
      <c r="AU519" s="61"/>
      <c r="AV519" s="61"/>
      <c r="AW519" s="61"/>
      <c r="AX519" s="61"/>
      <c r="AY519" s="61"/>
      <c r="AZ519" s="61"/>
      <c r="BA519" s="61"/>
      <c r="BB519" s="61"/>
      <c r="BC519" s="61"/>
      <c r="BD519" s="61"/>
      <c r="BE519" s="61"/>
      <c r="BF519" s="61"/>
      <c r="BG519" s="61"/>
      <c r="BH519" s="61"/>
      <c r="BI519" s="61"/>
      <c r="BJ519" s="61"/>
      <c r="BK519" s="61"/>
      <c r="BL519" s="61"/>
      <c r="BM519" s="61"/>
      <c r="BN519" s="61"/>
      <c r="BO519" s="61"/>
      <c r="BP519" s="61"/>
      <c r="BQ519" s="61"/>
      <c r="BR519" s="61"/>
      <c r="BS519" s="61"/>
      <c r="BT519" s="61"/>
      <c r="BU519" s="61"/>
      <c r="BV519" s="61"/>
      <c r="BW519" s="61"/>
      <c r="BX519" s="61"/>
      <c r="BY519" s="61"/>
      <c r="BZ519" s="61"/>
      <c r="CA519" s="61"/>
    </row>
    <row r="520" spans="1:79" x14ac:dyDescent="0.35">
      <c r="A520" s="40"/>
      <c r="B520" s="40"/>
      <c r="C520" s="28"/>
      <c r="G520" s="42"/>
    </row>
    <row r="521" spans="1:79" x14ac:dyDescent="0.35">
      <c r="A521" s="40"/>
      <c r="B521" s="40"/>
      <c r="C521" s="28"/>
      <c r="G521" s="42"/>
    </row>
    <row r="522" spans="1:79" x14ac:dyDescent="0.35">
      <c r="A522" s="40"/>
      <c r="B522" s="40"/>
      <c r="C522" s="28"/>
      <c r="G522" s="42"/>
    </row>
    <row r="523" spans="1:79" x14ac:dyDescent="0.35">
      <c r="A523" s="40"/>
      <c r="B523" s="40"/>
      <c r="C523" s="28"/>
      <c r="G523" s="42"/>
    </row>
    <row r="524" spans="1:79" x14ac:dyDescent="0.35">
      <c r="A524" s="40"/>
      <c r="B524" s="40"/>
      <c r="C524" s="28"/>
      <c r="G524" s="42"/>
    </row>
    <row r="525" spans="1:79" x14ac:dyDescent="0.35">
      <c r="A525" s="40"/>
      <c r="B525" s="40"/>
      <c r="C525" s="28"/>
      <c r="G525" s="42"/>
    </row>
    <row r="526" spans="1:79" x14ac:dyDescent="0.35">
      <c r="A526" s="40"/>
      <c r="B526" s="40"/>
      <c r="C526" s="28"/>
      <c r="G526" s="42"/>
    </row>
    <row r="527" spans="1:79" x14ac:dyDescent="0.35">
      <c r="A527" s="40"/>
      <c r="B527" s="40"/>
      <c r="C527" s="28"/>
      <c r="G527" s="42"/>
    </row>
    <row r="528" spans="1:79" x14ac:dyDescent="0.35">
      <c r="A528" s="40"/>
      <c r="B528" s="40"/>
      <c r="C528" s="28"/>
      <c r="G528" s="42"/>
    </row>
    <row r="529" spans="1:7" x14ac:dyDescent="0.35">
      <c r="A529" s="40"/>
      <c r="B529" s="40"/>
      <c r="C529" s="28"/>
      <c r="G529" s="42"/>
    </row>
    <row r="530" spans="1:7" x14ac:dyDescent="0.35">
      <c r="A530" s="40"/>
      <c r="B530" s="40"/>
      <c r="C530" s="28"/>
      <c r="G530" s="42"/>
    </row>
    <row r="531" spans="1:7" x14ac:dyDescent="0.35">
      <c r="A531" s="40"/>
      <c r="B531" s="40"/>
      <c r="C531" s="28"/>
      <c r="G531" s="42"/>
    </row>
    <row r="532" spans="1:7" x14ac:dyDescent="0.35">
      <c r="A532" s="40"/>
      <c r="B532" s="40"/>
      <c r="C532" s="28"/>
      <c r="G532" s="42"/>
    </row>
    <row r="533" spans="1:7" x14ac:dyDescent="0.35">
      <c r="A533" s="40"/>
      <c r="B533" s="40"/>
      <c r="C533" s="28"/>
      <c r="G533" s="42"/>
    </row>
    <row r="534" spans="1:7" x14ac:dyDescent="0.35">
      <c r="A534" s="40"/>
      <c r="B534" s="40"/>
      <c r="C534" s="28"/>
      <c r="G534" s="42"/>
    </row>
    <row r="535" spans="1:7" x14ac:dyDescent="0.35">
      <c r="A535" s="40"/>
      <c r="B535" s="40"/>
      <c r="C535" s="28"/>
      <c r="G535" s="42"/>
    </row>
    <row r="536" spans="1:7" x14ac:dyDescent="0.35">
      <c r="A536" s="40"/>
      <c r="B536" s="40"/>
      <c r="C536" s="28"/>
      <c r="G536" s="42"/>
    </row>
    <row r="537" spans="1:7" x14ac:dyDescent="0.35">
      <c r="A537" s="40"/>
      <c r="B537" s="40"/>
      <c r="C537" s="28"/>
      <c r="G537" s="42"/>
    </row>
    <row r="538" spans="1:7" x14ac:dyDescent="0.35">
      <c r="A538" s="40"/>
      <c r="B538" s="40"/>
      <c r="C538" s="28"/>
      <c r="G538" s="42"/>
    </row>
    <row r="539" spans="1:7" x14ac:dyDescent="0.35">
      <c r="A539" s="40"/>
      <c r="B539" s="40"/>
      <c r="C539" s="28"/>
      <c r="G539" s="42"/>
    </row>
    <row r="540" spans="1:7" x14ac:dyDescent="0.35">
      <c r="A540" s="40"/>
      <c r="B540" s="40"/>
      <c r="C540" s="28"/>
      <c r="G540" s="42"/>
    </row>
    <row r="541" spans="1:7" x14ac:dyDescent="0.35">
      <c r="A541" s="40"/>
      <c r="B541" s="40"/>
      <c r="C541" s="28"/>
      <c r="G541" s="42"/>
    </row>
    <row r="542" spans="1:7" x14ac:dyDescent="0.35">
      <c r="A542" s="40"/>
      <c r="B542" s="40"/>
      <c r="C542" s="28"/>
      <c r="G542" s="42"/>
    </row>
    <row r="543" spans="1:7" x14ac:dyDescent="0.35">
      <c r="A543" s="40"/>
      <c r="B543" s="40"/>
      <c r="C543" s="28"/>
      <c r="G543" s="42"/>
    </row>
    <row r="544" spans="1:7" x14ac:dyDescent="0.35">
      <c r="A544" s="40"/>
      <c r="B544" s="40"/>
      <c r="C544" s="28"/>
      <c r="G544" s="42"/>
    </row>
    <row r="545" spans="1:7" x14ac:dyDescent="0.35">
      <c r="A545" s="40"/>
      <c r="B545" s="40"/>
      <c r="C545" s="28"/>
      <c r="G545" s="42"/>
    </row>
    <row r="546" spans="1:7" x14ac:dyDescent="0.35">
      <c r="A546" s="40"/>
      <c r="B546" s="40"/>
      <c r="C546" s="28"/>
      <c r="G546" s="42"/>
    </row>
    <row r="547" spans="1:7" x14ac:dyDescent="0.35">
      <c r="A547" s="40"/>
      <c r="B547" s="40"/>
      <c r="C547" s="28"/>
      <c r="G547" s="42"/>
    </row>
    <row r="548" spans="1:7" x14ac:dyDescent="0.35">
      <c r="A548" s="40"/>
      <c r="B548" s="40"/>
      <c r="C548" s="28"/>
      <c r="G548" s="42"/>
    </row>
    <row r="549" spans="1:7" x14ac:dyDescent="0.35">
      <c r="A549" s="40"/>
      <c r="B549" s="40"/>
      <c r="C549" s="28"/>
      <c r="G549" s="42"/>
    </row>
    <row r="550" spans="1:7" x14ac:dyDescent="0.35">
      <c r="A550" s="40"/>
      <c r="B550" s="40"/>
      <c r="C550" s="28"/>
      <c r="G550" s="42"/>
    </row>
    <row r="551" spans="1:7" x14ac:dyDescent="0.35">
      <c r="A551" s="40"/>
      <c r="B551" s="40"/>
      <c r="C551" s="28"/>
      <c r="G551" s="42"/>
    </row>
    <row r="552" spans="1:7" x14ac:dyDescent="0.35">
      <c r="A552" s="40"/>
      <c r="B552" s="40"/>
      <c r="C552" s="28"/>
      <c r="G552" s="42"/>
    </row>
    <row r="553" spans="1:7" x14ac:dyDescent="0.35">
      <c r="A553" s="40"/>
      <c r="B553" s="40"/>
      <c r="C553" s="28"/>
      <c r="G553" s="42"/>
    </row>
    <row r="554" spans="1:7" x14ac:dyDescent="0.35">
      <c r="A554" s="40"/>
      <c r="B554" s="40"/>
      <c r="C554" s="28"/>
      <c r="G554" s="42"/>
    </row>
    <row r="555" spans="1:7" x14ac:dyDescent="0.35">
      <c r="A555" s="40"/>
      <c r="B555" s="40"/>
      <c r="C555" s="28"/>
      <c r="G555" s="42"/>
    </row>
    <row r="556" spans="1:7" x14ac:dyDescent="0.35">
      <c r="A556" s="40"/>
      <c r="B556" s="40"/>
      <c r="C556" s="28"/>
      <c r="G556" s="42"/>
    </row>
    <row r="557" spans="1:7" x14ac:dyDescent="0.35">
      <c r="A557" s="40"/>
      <c r="B557" s="40"/>
      <c r="C557" s="28"/>
      <c r="G557" s="42"/>
    </row>
    <row r="558" spans="1:7" x14ac:dyDescent="0.35">
      <c r="A558" s="40"/>
      <c r="B558" s="40"/>
      <c r="C558" s="28"/>
      <c r="G558" s="42"/>
    </row>
    <row r="559" spans="1:7" x14ac:dyDescent="0.35">
      <c r="A559" s="40"/>
      <c r="B559" s="40"/>
      <c r="C559" s="28"/>
      <c r="G559" s="42"/>
    </row>
    <row r="560" spans="1:7" x14ac:dyDescent="0.35">
      <c r="A560" s="40"/>
      <c r="B560" s="40"/>
      <c r="C560" s="28"/>
      <c r="G560" s="42"/>
    </row>
    <row r="561" spans="1:7" x14ac:dyDescent="0.35">
      <c r="A561" s="40"/>
      <c r="B561" s="40"/>
      <c r="C561" s="28"/>
      <c r="G561" s="42"/>
    </row>
    <row r="562" spans="1:7" x14ac:dyDescent="0.35">
      <c r="A562" s="40"/>
      <c r="B562" s="40"/>
      <c r="C562" s="28"/>
      <c r="G562" s="42"/>
    </row>
    <row r="563" spans="1:7" x14ac:dyDescent="0.35">
      <c r="A563" s="40"/>
      <c r="B563" s="40"/>
      <c r="C563" s="28"/>
      <c r="G563" s="42"/>
    </row>
    <row r="564" spans="1:7" x14ac:dyDescent="0.35">
      <c r="A564" s="40"/>
      <c r="B564" s="40"/>
      <c r="C564" s="28"/>
      <c r="G564" s="42"/>
    </row>
    <row r="565" spans="1:7" x14ac:dyDescent="0.35">
      <c r="A565" s="40"/>
      <c r="B565" s="40"/>
      <c r="C565" s="28"/>
      <c r="G565" s="42"/>
    </row>
    <row r="566" spans="1:7" x14ac:dyDescent="0.35">
      <c r="A566" s="40"/>
      <c r="B566" s="40"/>
      <c r="C566" s="28"/>
      <c r="G566" s="42"/>
    </row>
    <row r="567" spans="1:7" x14ac:dyDescent="0.35">
      <c r="A567" s="40"/>
      <c r="B567" s="40"/>
      <c r="C567" s="28"/>
      <c r="G567" s="42"/>
    </row>
    <row r="568" spans="1:7" x14ac:dyDescent="0.35">
      <c r="A568" s="40"/>
      <c r="B568" s="40"/>
      <c r="C568" s="28"/>
      <c r="G568" s="42"/>
    </row>
    <row r="569" spans="1:7" x14ac:dyDescent="0.35">
      <c r="A569" s="40"/>
      <c r="B569" s="40"/>
      <c r="C569" s="28"/>
      <c r="G569" s="42"/>
    </row>
    <row r="570" spans="1:7" x14ac:dyDescent="0.35">
      <c r="A570" s="40"/>
      <c r="B570" s="40"/>
      <c r="C570" s="28"/>
      <c r="G570" s="42"/>
    </row>
    <row r="571" spans="1:7" x14ac:dyDescent="0.35">
      <c r="A571" s="40"/>
      <c r="B571" s="40"/>
      <c r="C571" s="28"/>
      <c r="G571" s="42"/>
    </row>
    <row r="572" spans="1:7" x14ac:dyDescent="0.35">
      <c r="A572" s="40"/>
      <c r="B572" s="40"/>
      <c r="C572" s="28"/>
      <c r="G572" s="42"/>
    </row>
    <row r="573" spans="1:7" x14ac:dyDescent="0.35">
      <c r="A573" s="40"/>
      <c r="B573" s="40"/>
      <c r="C573" s="28"/>
      <c r="G573" s="42"/>
    </row>
    <row r="574" spans="1:7" x14ac:dyDescent="0.35">
      <c r="A574" s="40"/>
      <c r="B574" s="40"/>
      <c r="C574" s="28"/>
      <c r="G574" s="42"/>
    </row>
    <row r="575" spans="1:7" x14ac:dyDescent="0.35">
      <c r="A575" s="40"/>
      <c r="B575" s="40"/>
      <c r="C575" s="28"/>
      <c r="G575" s="42"/>
    </row>
    <row r="576" spans="1:7" x14ac:dyDescent="0.35">
      <c r="A576" s="40"/>
      <c r="B576" s="40"/>
      <c r="C576" s="28"/>
      <c r="G576" s="42"/>
    </row>
    <row r="577" spans="1:7" x14ac:dyDescent="0.35">
      <c r="A577" s="40"/>
      <c r="B577" s="40"/>
      <c r="C577" s="28"/>
      <c r="G577" s="42"/>
    </row>
    <row r="578" spans="1:7" x14ac:dyDescent="0.35">
      <c r="A578" s="40"/>
      <c r="B578" s="40"/>
      <c r="C578" s="28"/>
      <c r="G578" s="42"/>
    </row>
    <row r="579" spans="1:7" x14ac:dyDescent="0.35">
      <c r="A579" s="40"/>
      <c r="B579" s="40"/>
      <c r="C579" s="28"/>
      <c r="G579" s="42"/>
    </row>
    <row r="580" spans="1:7" x14ac:dyDescent="0.35">
      <c r="A580" s="40"/>
      <c r="B580" s="40"/>
      <c r="C580" s="28"/>
      <c r="G580" s="42"/>
    </row>
    <row r="581" spans="1:7" x14ac:dyDescent="0.35">
      <c r="A581" s="40"/>
      <c r="B581" s="40"/>
      <c r="C581" s="28"/>
      <c r="G581" s="42"/>
    </row>
    <row r="582" spans="1:7" x14ac:dyDescent="0.35">
      <c r="A582" s="40"/>
      <c r="B582" s="40"/>
      <c r="C582" s="28"/>
      <c r="G582" s="42"/>
    </row>
    <row r="583" spans="1:7" x14ac:dyDescent="0.35">
      <c r="A583" s="40"/>
      <c r="B583" s="40"/>
      <c r="C583" s="28"/>
      <c r="G583" s="42"/>
    </row>
    <row r="584" spans="1:7" x14ac:dyDescent="0.35">
      <c r="A584" s="40"/>
      <c r="B584" s="40"/>
      <c r="C584" s="28"/>
      <c r="G584" s="42"/>
    </row>
    <row r="585" spans="1:7" x14ac:dyDescent="0.35">
      <c r="A585" s="40"/>
      <c r="B585" s="40"/>
      <c r="C585" s="28"/>
      <c r="G585" s="42"/>
    </row>
    <row r="586" spans="1:7" x14ac:dyDescent="0.35">
      <c r="A586" s="40"/>
      <c r="B586" s="40"/>
      <c r="C586" s="28"/>
      <c r="G586" s="42"/>
    </row>
    <row r="587" spans="1:7" x14ac:dyDescent="0.35">
      <c r="A587" s="40"/>
      <c r="B587" s="40"/>
      <c r="C587" s="28"/>
      <c r="G587" s="42"/>
    </row>
    <row r="588" spans="1:7" x14ac:dyDescent="0.35">
      <c r="A588" s="40"/>
      <c r="B588" s="40"/>
      <c r="C588" s="28"/>
      <c r="G588" s="42"/>
    </row>
    <row r="589" spans="1:7" x14ac:dyDescent="0.35">
      <c r="A589" s="40"/>
      <c r="B589" s="40"/>
      <c r="C589" s="28"/>
      <c r="G589" s="42"/>
    </row>
    <row r="590" spans="1:7" x14ac:dyDescent="0.35">
      <c r="A590" s="40"/>
      <c r="B590" s="40"/>
      <c r="C590" s="28"/>
      <c r="G590" s="42"/>
    </row>
    <row r="591" spans="1:7" x14ac:dyDescent="0.35">
      <c r="A591" s="40"/>
      <c r="B591" s="40"/>
      <c r="C591" s="28"/>
      <c r="G591" s="42"/>
    </row>
    <row r="592" spans="1:7" x14ac:dyDescent="0.35">
      <c r="A592" s="40"/>
      <c r="B592" s="40"/>
      <c r="C592" s="28"/>
      <c r="G592" s="42"/>
    </row>
    <row r="593" spans="1:7" x14ac:dyDescent="0.35">
      <c r="A593" s="40"/>
      <c r="B593" s="40"/>
      <c r="C593" s="28"/>
      <c r="G593" s="42"/>
    </row>
    <row r="594" spans="1:7" x14ac:dyDescent="0.35">
      <c r="A594" s="40"/>
      <c r="B594" s="40"/>
      <c r="C594" s="28"/>
      <c r="G594" s="42"/>
    </row>
    <row r="595" spans="1:7" x14ac:dyDescent="0.35">
      <c r="A595" s="40"/>
      <c r="B595" s="40"/>
      <c r="C595" s="28"/>
      <c r="G595" s="42"/>
    </row>
    <row r="596" spans="1:7" x14ac:dyDescent="0.35">
      <c r="A596" s="40"/>
      <c r="B596" s="40"/>
      <c r="C596" s="28"/>
      <c r="G596" s="42"/>
    </row>
    <row r="597" spans="1:7" x14ac:dyDescent="0.35">
      <c r="A597" s="40"/>
      <c r="B597" s="40"/>
      <c r="C597" s="28"/>
      <c r="G597" s="42"/>
    </row>
    <row r="598" spans="1:7" x14ac:dyDescent="0.35">
      <c r="A598" s="40"/>
      <c r="B598" s="40"/>
      <c r="C598" s="28"/>
      <c r="G598" s="42"/>
    </row>
    <row r="599" spans="1:7" x14ac:dyDescent="0.35">
      <c r="A599" s="40"/>
      <c r="B599" s="40"/>
      <c r="C599" s="28"/>
      <c r="G599" s="42"/>
    </row>
    <row r="600" spans="1:7" x14ac:dyDescent="0.35">
      <c r="A600" s="40"/>
      <c r="B600" s="40"/>
      <c r="C600" s="28"/>
      <c r="G600" s="42"/>
    </row>
    <row r="601" spans="1:7" x14ac:dyDescent="0.35">
      <c r="A601" s="40"/>
      <c r="B601" s="40"/>
      <c r="C601" s="28"/>
      <c r="G601" s="42"/>
    </row>
    <row r="602" spans="1:7" x14ac:dyDescent="0.35">
      <c r="A602" s="40"/>
      <c r="B602" s="40"/>
      <c r="C602" s="28"/>
      <c r="G602" s="42"/>
    </row>
    <row r="603" spans="1:7" x14ac:dyDescent="0.35">
      <c r="A603" s="40"/>
      <c r="B603" s="40"/>
      <c r="C603" s="28"/>
      <c r="G603" s="42"/>
    </row>
    <row r="604" spans="1:7" x14ac:dyDescent="0.35">
      <c r="A604" s="40"/>
      <c r="B604" s="40"/>
      <c r="C604" s="28"/>
      <c r="G604" s="42"/>
    </row>
    <row r="605" spans="1:7" x14ac:dyDescent="0.35">
      <c r="A605" s="40"/>
      <c r="B605" s="40"/>
      <c r="C605" s="28"/>
      <c r="G605" s="42"/>
    </row>
    <row r="606" spans="1:7" x14ac:dyDescent="0.35">
      <c r="A606" s="40"/>
      <c r="B606" s="40"/>
      <c r="C606" s="28"/>
      <c r="G606" s="42"/>
    </row>
    <row r="607" spans="1:7" x14ac:dyDescent="0.35">
      <c r="A607" s="40"/>
      <c r="B607" s="40"/>
      <c r="C607" s="28"/>
      <c r="G607" s="42"/>
    </row>
    <row r="608" spans="1:7" x14ac:dyDescent="0.35">
      <c r="A608" s="40"/>
      <c r="B608" s="40"/>
      <c r="C608" s="28"/>
      <c r="G608" s="42"/>
    </row>
    <row r="609" spans="1:7" x14ac:dyDescent="0.35">
      <c r="A609" s="40"/>
      <c r="B609" s="40"/>
      <c r="C609" s="28"/>
      <c r="G609" s="42"/>
    </row>
    <row r="610" spans="1:7" x14ac:dyDescent="0.35">
      <c r="A610" s="40"/>
      <c r="B610" s="40"/>
      <c r="C610" s="28"/>
      <c r="G610" s="42"/>
    </row>
    <row r="611" spans="1:7" x14ac:dyDescent="0.35">
      <c r="A611" s="40"/>
      <c r="B611" s="40"/>
      <c r="C611" s="28"/>
      <c r="G611" s="42"/>
    </row>
    <row r="612" spans="1:7" x14ac:dyDescent="0.35">
      <c r="A612" s="40"/>
      <c r="B612" s="40"/>
      <c r="C612" s="28"/>
      <c r="G612" s="42"/>
    </row>
    <row r="613" spans="1:7" x14ac:dyDescent="0.35">
      <c r="A613" s="40"/>
      <c r="B613" s="40"/>
      <c r="C613" s="28"/>
      <c r="G613" s="42"/>
    </row>
    <row r="614" spans="1:7" x14ac:dyDescent="0.35">
      <c r="A614" s="40"/>
      <c r="B614" s="40"/>
      <c r="C614" s="28"/>
      <c r="G614" s="42"/>
    </row>
    <row r="615" spans="1:7" x14ac:dyDescent="0.35">
      <c r="A615" s="40"/>
      <c r="B615" s="40"/>
      <c r="C615" s="28"/>
      <c r="G615" s="42"/>
    </row>
    <row r="616" spans="1:7" x14ac:dyDescent="0.35">
      <c r="A616" s="40"/>
      <c r="B616" s="40"/>
      <c r="C616" s="28"/>
      <c r="G616" s="42"/>
    </row>
    <row r="617" spans="1:7" x14ac:dyDescent="0.35">
      <c r="A617" s="40"/>
      <c r="B617" s="40"/>
      <c r="C617" s="28"/>
      <c r="G617" s="42"/>
    </row>
    <row r="618" spans="1:7" x14ac:dyDescent="0.35">
      <c r="A618" s="40"/>
      <c r="B618" s="40"/>
      <c r="C618" s="28"/>
      <c r="G618" s="42"/>
    </row>
    <row r="619" spans="1:7" x14ac:dyDescent="0.35">
      <c r="A619" s="40"/>
      <c r="B619" s="40"/>
      <c r="C619" s="28"/>
      <c r="G619" s="42"/>
    </row>
    <row r="620" spans="1:7" x14ac:dyDescent="0.35">
      <c r="A620" s="40"/>
      <c r="B620" s="40"/>
      <c r="C620" s="28"/>
      <c r="G620" s="42"/>
    </row>
    <row r="621" spans="1:7" x14ac:dyDescent="0.35">
      <c r="A621" s="40"/>
      <c r="B621" s="40"/>
      <c r="C621" s="28"/>
      <c r="G621" s="42"/>
    </row>
    <row r="622" spans="1:7" x14ac:dyDescent="0.35">
      <c r="A622" s="40"/>
      <c r="B622" s="40"/>
      <c r="C622" s="28"/>
      <c r="G622" s="42"/>
    </row>
    <row r="623" spans="1:7" x14ac:dyDescent="0.35">
      <c r="A623" s="40"/>
      <c r="B623" s="40"/>
      <c r="C623" s="28"/>
      <c r="G623" s="42"/>
    </row>
    <row r="624" spans="1:7" x14ac:dyDescent="0.35">
      <c r="A624" s="40"/>
      <c r="B624" s="40"/>
      <c r="C624" s="28"/>
      <c r="G624" s="42"/>
    </row>
    <row r="625" spans="1:7" x14ac:dyDescent="0.35">
      <c r="A625" s="40"/>
      <c r="B625" s="40"/>
      <c r="C625" s="28"/>
      <c r="G625" s="42"/>
    </row>
    <row r="626" spans="1:7" x14ac:dyDescent="0.35">
      <c r="A626" s="40"/>
      <c r="B626" s="40"/>
      <c r="C626" s="28"/>
      <c r="G626" s="42"/>
    </row>
    <row r="627" spans="1:7" x14ac:dyDescent="0.35">
      <c r="A627" s="40"/>
      <c r="B627" s="40"/>
      <c r="C627" s="28"/>
      <c r="G627" s="42"/>
    </row>
    <row r="628" spans="1:7" x14ac:dyDescent="0.35">
      <c r="A628" s="40"/>
      <c r="B628" s="40"/>
      <c r="C628" s="28"/>
      <c r="G628" s="42"/>
    </row>
    <row r="629" spans="1:7" x14ac:dyDescent="0.35">
      <c r="A629" s="40"/>
      <c r="B629" s="40"/>
      <c r="C629" s="28"/>
      <c r="G629" s="42"/>
    </row>
    <row r="630" spans="1:7" x14ac:dyDescent="0.35">
      <c r="A630" s="40"/>
      <c r="B630" s="40"/>
      <c r="C630" s="28"/>
      <c r="G630" s="42"/>
    </row>
    <row r="631" spans="1:7" x14ac:dyDescent="0.35">
      <c r="A631" s="40"/>
      <c r="B631" s="40"/>
      <c r="C631" s="28"/>
      <c r="G631" s="42"/>
    </row>
    <row r="632" spans="1:7" x14ac:dyDescent="0.35">
      <c r="A632" s="40"/>
      <c r="B632" s="40"/>
      <c r="C632" s="28"/>
      <c r="G632" s="42"/>
    </row>
    <row r="633" spans="1:7" x14ac:dyDescent="0.35">
      <c r="A633" s="40"/>
      <c r="B633" s="40"/>
      <c r="C633" s="28"/>
      <c r="G633" s="42"/>
    </row>
    <row r="634" spans="1:7" x14ac:dyDescent="0.35">
      <c r="A634" s="40"/>
      <c r="B634" s="40"/>
      <c r="C634" s="28"/>
      <c r="G634" s="42"/>
    </row>
    <row r="635" spans="1:7" x14ac:dyDescent="0.35">
      <c r="A635" s="40"/>
      <c r="B635" s="40"/>
      <c r="C635" s="28"/>
      <c r="G635" s="42"/>
    </row>
    <row r="636" spans="1:7" x14ac:dyDescent="0.35">
      <c r="A636" s="40"/>
      <c r="B636" s="40"/>
      <c r="C636" s="28"/>
      <c r="G636" s="42"/>
    </row>
    <row r="637" spans="1:7" x14ac:dyDescent="0.35">
      <c r="A637" s="40"/>
      <c r="B637" s="40"/>
      <c r="C637" s="28"/>
      <c r="G637" s="42"/>
    </row>
    <row r="638" spans="1:7" x14ac:dyDescent="0.35">
      <c r="A638" s="40"/>
      <c r="B638" s="40"/>
      <c r="C638" s="28"/>
      <c r="G638" s="42"/>
    </row>
    <row r="639" spans="1:7" x14ac:dyDescent="0.35">
      <c r="A639" s="40"/>
      <c r="B639" s="40"/>
      <c r="C639" s="28"/>
      <c r="G639" s="42"/>
    </row>
    <row r="640" spans="1:7" x14ac:dyDescent="0.35">
      <c r="A640" s="40"/>
      <c r="B640" s="40"/>
      <c r="C640" s="28"/>
      <c r="G640" s="42"/>
    </row>
    <row r="641" spans="1:7" x14ac:dyDescent="0.35">
      <c r="A641" s="40"/>
      <c r="B641" s="40"/>
      <c r="C641" s="28"/>
      <c r="G641" s="42"/>
    </row>
    <row r="642" spans="1:7" x14ac:dyDescent="0.35">
      <c r="A642" s="40"/>
      <c r="B642" s="40"/>
      <c r="C642" s="28"/>
      <c r="G642" s="42"/>
    </row>
    <row r="643" spans="1:7" x14ac:dyDescent="0.35">
      <c r="A643" s="40"/>
      <c r="B643" s="40"/>
      <c r="C643" s="28"/>
      <c r="G643" s="42"/>
    </row>
    <row r="644" spans="1:7" x14ac:dyDescent="0.35">
      <c r="A644" s="40"/>
      <c r="B644" s="40"/>
      <c r="C644" s="28"/>
      <c r="G644" s="42"/>
    </row>
    <row r="645" spans="1:7" x14ac:dyDescent="0.35">
      <c r="A645" s="40"/>
      <c r="B645" s="40"/>
      <c r="C645" s="28"/>
      <c r="G645" s="42"/>
    </row>
    <row r="646" spans="1:7" x14ac:dyDescent="0.35">
      <c r="A646" s="40"/>
      <c r="B646" s="40"/>
      <c r="C646" s="28"/>
      <c r="G646" s="42"/>
    </row>
    <row r="647" spans="1:7" x14ac:dyDescent="0.35">
      <c r="A647" s="40"/>
      <c r="B647" s="40"/>
      <c r="C647" s="28"/>
      <c r="G647" s="42"/>
    </row>
    <row r="648" spans="1:7" x14ac:dyDescent="0.35">
      <c r="A648" s="40"/>
      <c r="B648" s="40"/>
      <c r="C648" s="28"/>
      <c r="G648" s="42"/>
    </row>
    <row r="649" spans="1:7" x14ac:dyDescent="0.35">
      <c r="A649" s="40"/>
      <c r="B649" s="40"/>
      <c r="C649" s="28"/>
      <c r="G649" s="42"/>
    </row>
    <row r="650" spans="1:7" x14ac:dyDescent="0.35">
      <c r="A650" s="40"/>
      <c r="B650" s="40"/>
      <c r="C650" s="28"/>
      <c r="G650" s="42"/>
    </row>
    <row r="651" spans="1:7" x14ac:dyDescent="0.35">
      <c r="A651" s="40"/>
      <c r="B651" s="40"/>
      <c r="C651" s="28"/>
      <c r="G651" s="42"/>
    </row>
    <row r="652" spans="1:7" x14ac:dyDescent="0.35">
      <c r="A652" s="40"/>
      <c r="B652" s="40"/>
      <c r="C652" s="28"/>
      <c r="G652" s="42"/>
    </row>
    <row r="653" spans="1:7" x14ac:dyDescent="0.35">
      <c r="A653" s="40"/>
      <c r="B653" s="40"/>
      <c r="C653" s="28"/>
      <c r="G653" s="42"/>
    </row>
    <row r="654" spans="1:7" x14ac:dyDescent="0.35">
      <c r="A654" s="40"/>
      <c r="B654" s="40"/>
      <c r="C654" s="28"/>
      <c r="G654" s="42"/>
    </row>
    <row r="655" spans="1:7" x14ac:dyDescent="0.35">
      <c r="A655" s="40"/>
      <c r="B655" s="40"/>
      <c r="C655" s="28"/>
      <c r="G655" s="42"/>
    </row>
    <row r="656" spans="1:7" x14ac:dyDescent="0.35">
      <c r="A656" s="40"/>
      <c r="B656" s="40"/>
      <c r="C656" s="28"/>
      <c r="G656" s="42"/>
    </row>
    <row r="657" spans="1:7" x14ac:dyDescent="0.35">
      <c r="A657" s="40"/>
      <c r="B657" s="40"/>
      <c r="C657" s="28"/>
      <c r="G657" s="42"/>
    </row>
    <row r="658" spans="1:7" x14ac:dyDescent="0.35">
      <c r="A658" s="40"/>
      <c r="B658" s="40"/>
      <c r="C658" s="28"/>
      <c r="G658" s="42"/>
    </row>
    <row r="659" spans="1:7" x14ac:dyDescent="0.35">
      <c r="A659" s="40"/>
      <c r="B659" s="40"/>
      <c r="C659" s="28"/>
      <c r="G659" s="42"/>
    </row>
    <row r="660" spans="1:7" x14ac:dyDescent="0.35">
      <c r="A660" s="40"/>
      <c r="B660" s="40"/>
      <c r="C660" s="28"/>
      <c r="G660" s="42"/>
    </row>
    <row r="661" spans="1:7" x14ac:dyDescent="0.35">
      <c r="A661" s="40"/>
      <c r="B661" s="40"/>
      <c r="C661" s="28"/>
      <c r="G661" s="42"/>
    </row>
    <row r="662" spans="1:7" x14ac:dyDescent="0.35">
      <c r="A662" s="40"/>
      <c r="B662" s="40"/>
      <c r="C662" s="28"/>
      <c r="G662" s="42"/>
    </row>
    <row r="663" spans="1:7" x14ac:dyDescent="0.35">
      <c r="A663" s="40"/>
      <c r="B663" s="40"/>
      <c r="C663" s="28"/>
      <c r="G663" s="42"/>
    </row>
    <row r="664" spans="1:7" x14ac:dyDescent="0.35">
      <c r="A664" s="40"/>
      <c r="B664" s="40"/>
      <c r="C664" s="28"/>
      <c r="G664" s="42"/>
    </row>
    <row r="665" spans="1:7" x14ac:dyDescent="0.35">
      <c r="A665" s="40"/>
      <c r="B665" s="40"/>
      <c r="C665" s="28"/>
      <c r="G665" s="42"/>
    </row>
    <row r="666" spans="1:7" x14ac:dyDescent="0.35">
      <c r="A666" s="40"/>
      <c r="B666" s="40"/>
      <c r="C666" s="28"/>
      <c r="G666" s="42"/>
    </row>
    <row r="667" spans="1:7" x14ac:dyDescent="0.35">
      <c r="A667" s="40"/>
      <c r="B667" s="40"/>
      <c r="C667" s="28"/>
      <c r="G667" s="42"/>
    </row>
    <row r="668" spans="1:7" x14ac:dyDescent="0.35">
      <c r="A668" s="40"/>
      <c r="B668" s="40"/>
      <c r="C668" s="28"/>
      <c r="G668" s="42"/>
    </row>
    <row r="669" spans="1:7" x14ac:dyDescent="0.35">
      <c r="A669" s="40"/>
      <c r="B669" s="40"/>
      <c r="C669" s="28"/>
      <c r="G669" s="42"/>
    </row>
    <row r="670" spans="1:7" x14ac:dyDescent="0.35">
      <c r="A670" s="40"/>
      <c r="B670" s="40"/>
      <c r="C670" s="28"/>
      <c r="G670" s="42"/>
    </row>
    <row r="671" spans="1:7" x14ac:dyDescent="0.35">
      <c r="A671" s="40"/>
      <c r="B671" s="40"/>
      <c r="C671" s="28"/>
      <c r="G671" s="42"/>
    </row>
    <row r="672" spans="1:7" x14ac:dyDescent="0.35">
      <c r="A672" s="40"/>
      <c r="B672" s="40"/>
      <c r="C672" s="28"/>
      <c r="G672" s="42"/>
    </row>
    <row r="673" spans="1:7" x14ac:dyDescent="0.35">
      <c r="A673" s="40"/>
      <c r="B673" s="40"/>
      <c r="C673" s="28"/>
      <c r="G673" s="42"/>
    </row>
    <row r="674" spans="1:7" x14ac:dyDescent="0.35">
      <c r="A674" s="40"/>
      <c r="B674" s="40"/>
      <c r="C674" s="28"/>
      <c r="G674" s="42"/>
    </row>
    <row r="675" spans="1:7" x14ac:dyDescent="0.35">
      <c r="A675" s="40"/>
      <c r="B675" s="40"/>
      <c r="C675" s="28"/>
      <c r="G675" s="42"/>
    </row>
    <row r="676" spans="1:7" x14ac:dyDescent="0.35">
      <c r="A676" s="40"/>
      <c r="B676" s="40"/>
      <c r="C676" s="28"/>
      <c r="G676" s="42"/>
    </row>
    <row r="677" spans="1:7" x14ac:dyDescent="0.35">
      <c r="A677" s="40"/>
      <c r="B677" s="40"/>
      <c r="C677" s="28"/>
      <c r="G677" s="42"/>
    </row>
    <row r="678" spans="1:7" x14ac:dyDescent="0.35">
      <c r="A678" s="40"/>
      <c r="B678" s="40"/>
      <c r="C678" s="28"/>
      <c r="G678" s="42"/>
    </row>
    <row r="679" spans="1:7" x14ac:dyDescent="0.35">
      <c r="A679" s="40"/>
      <c r="B679" s="40"/>
      <c r="C679" s="28"/>
      <c r="G679" s="42"/>
    </row>
    <row r="680" spans="1:7" x14ac:dyDescent="0.35">
      <c r="A680" s="40"/>
      <c r="B680" s="40"/>
      <c r="C680" s="28"/>
      <c r="G680" s="42"/>
    </row>
    <row r="681" spans="1:7" x14ac:dyDescent="0.35">
      <c r="A681" s="40"/>
      <c r="B681" s="40"/>
      <c r="C681" s="28"/>
      <c r="G681" s="42"/>
    </row>
    <row r="682" spans="1:7" x14ac:dyDescent="0.35">
      <c r="A682" s="40"/>
      <c r="B682" s="40"/>
      <c r="C682" s="28"/>
      <c r="G682" s="42"/>
    </row>
    <row r="683" spans="1:7" x14ac:dyDescent="0.35">
      <c r="A683" s="40"/>
      <c r="B683" s="40"/>
      <c r="C683" s="28"/>
      <c r="G683" s="42"/>
    </row>
    <row r="684" spans="1:7" x14ac:dyDescent="0.35">
      <c r="A684" s="40"/>
      <c r="B684" s="40"/>
      <c r="C684" s="28"/>
      <c r="G684" s="42"/>
    </row>
    <row r="685" spans="1:7" x14ac:dyDescent="0.35">
      <c r="A685" s="40"/>
      <c r="B685" s="40"/>
      <c r="C685" s="28"/>
      <c r="G685" s="42"/>
    </row>
    <row r="686" spans="1:7" x14ac:dyDescent="0.35">
      <c r="A686" s="40"/>
      <c r="B686" s="40"/>
      <c r="C686" s="28"/>
      <c r="G686" s="42"/>
    </row>
    <row r="687" spans="1:7" x14ac:dyDescent="0.35">
      <c r="A687" s="40"/>
      <c r="B687" s="40"/>
      <c r="C687" s="28"/>
      <c r="G687" s="42"/>
    </row>
    <row r="688" spans="1:7" x14ac:dyDescent="0.35">
      <c r="A688" s="40"/>
      <c r="B688" s="40"/>
      <c r="C688" s="28"/>
      <c r="G688" s="42"/>
    </row>
    <row r="689" spans="1:7" x14ac:dyDescent="0.35">
      <c r="A689" s="40"/>
      <c r="B689" s="40"/>
      <c r="C689" s="28"/>
      <c r="G689" s="42"/>
    </row>
    <row r="690" spans="1:7" x14ac:dyDescent="0.35">
      <c r="A690" s="40"/>
      <c r="B690" s="40"/>
      <c r="C690" s="28"/>
      <c r="G690" s="42"/>
    </row>
    <row r="691" spans="1:7" x14ac:dyDescent="0.35">
      <c r="A691" s="40"/>
      <c r="B691" s="40"/>
      <c r="C691" s="28"/>
      <c r="G691" s="42"/>
    </row>
    <row r="692" spans="1:7" x14ac:dyDescent="0.35">
      <c r="A692" s="40"/>
      <c r="B692" s="40"/>
      <c r="C692" s="28"/>
      <c r="G692" s="42"/>
    </row>
    <row r="693" spans="1:7" x14ac:dyDescent="0.35">
      <c r="A693" s="40"/>
      <c r="B693" s="40"/>
      <c r="C693" s="28"/>
      <c r="G693" s="42"/>
    </row>
    <row r="694" spans="1:7" x14ac:dyDescent="0.35">
      <c r="A694" s="40"/>
      <c r="B694" s="40"/>
      <c r="C694" s="28"/>
      <c r="G694" s="42"/>
    </row>
    <row r="695" spans="1:7" x14ac:dyDescent="0.35">
      <c r="A695" s="40"/>
      <c r="B695" s="40"/>
      <c r="C695" s="28"/>
      <c r="G695" s="42"/>
    </row>
    <row r="696" spans="1:7" x14ac:dyDescent="0.35">
      <c r="A696" s="40"/>
      <c r="B696" s="40"/>
      <c r="C696" s="28"/>
      <c r="G696" s="42"/>
    </row>
    <row r="697" spans="1:7" x14ac:dyDescent="0.35">
      <c r="A697" s="40"/>
      <c r="B697" s="40"/>
      <c r="C697" s="28"/>
      <c r="G697" s="42"/>
    </row>
    <row r="698" spans="1:7" x14ac:dyDescent="0.35">
      <c r="A698" s="40"/>
      <c r="B698" s="40"/>
      <c r="C698" s="28"/>
      <c r="G698" s="42"/>
    </row>
    <row r="699" spans="1:7" x14ac:dyDescent="0.35">
      <c r="A699" s="40"/>
      <c r="B699" s="40"/>
      <c r="C699" s="28"/>
      <c r="G699" s="42"/>
    </row>
    <row r="700" spans="1:7" x14ac:dyDescent="0.35">
      <c r="A700" s="40"/>
      <c r="B700" s="40"/>
      <c r="C700" s="28"/>
      <c r="G700" s="42"/>
    </row>
    <row r="701" spans="1:7" x14ac:dyDescent="0.35">
      <c r="A701" s="40"/>
      <c r="B701" s="40"/>
      <c r="C701" s="28"/>
      <c r="G701" s="42"/>
    </row>
    <row r="702" spans="1:7" x14ac:dyDescent="0.35">
      <c r="A702" s="40"/>
      <c r="B702" s="40"/>
      <c r="C702" s="28"/>
      <c r="G702" s="42"/>
    </row>
    <row r="703" spans="1:7" x14ac:dyDescent="0.35">
      <c r="A703" s="40"/>
      <c r="B703" s="40"/>
      <c r="C703" s="28"/>
      <c r="G703" s="42"/>
    </row>
    <row r="704" spans="1:7" x14ac:dyDescent="0.35">
      <c r="A704" s="40"/>
      <c r="B704" s="40"/>
      <c r="C704" s="28"/>
      <c r="G704" s="42"/>
    </row>
    <row r="705" spans="1:7" x14ac:dyDescent="0.35">
      <c r="A705" s="40"/>
      <c r="B705" s="40"/>
      <c r="C705" s="28"/>
      <c r="G705" s="42"/>
    </row>
    <row r="706" spans="1:7" x14ac:dyDescent="0.35">
      <c r="A706" s="40"/>
      <c r="B706" s="40"/>
      <c r="C706" s="28"/>
      <c r="G706" s="42"/>
    </row>
    <row r="707" spans="1:7" x14ac:dyDescent="0.35">
      <c r="A707" s="40"/>
      <c r="B707" s="40"/>
      <c r="C707" s="28"/>
      <c r="G707" s="42"/>
    </row>
    <row r="708" spans="1:7" x14ac:dyDescent="0.35">
      <c r="A708" s="40"/>
      <c r="B708" s="40"/>
      <c r="C708" s="28"/>
      <c r="G708" s="42"/>
    </row>
    <row r="709" spans="1:7" x14ac:dyDescent="0.35">
      <c r="A709" s="40"/>
      <c r="B709" s="40"/>
      <c r="C709" s="28"/>
      <c r="G709" s="42"/>
    </row>
    <row r="710" spans="1:7" x14ac:dyDescent="0.35">
      <c r="A710" s="40"/>
      <c r="B710" s="40"/>
      <c r="C710" s="28"/>
      <c r="G710" s="42"/>
    </row>
    <row r="711" spans="1:7" x14ac:dyDescent="0.35">
      <c r="A711" s="40"/>
      <c r="B711" s="40"/>
      <c r="C711" s="28"/>
      <c r="G711" s="42"/>
    </row>
    <row r="712" spans="1:7" x14ac:dyDescent="0.35">
      <c r="A712" s="40"/>
      <c r="B712" s="40"/>
      <c r="C712" s="28"/>
      <c r="G712" s="42"/>
    </row>
    <row r="713" spans="1:7" x14ac:dyDescent="0.35">
      <c r="A713" s="40"/>
      <c r="B713" s="40"/>
      <c r="C713" s="28"/>
      <c r="G713" s="42"/>
    </row>
    <row r="714" spans="1:7" x14ac:dyDescent="0.35">
      <c r="A714" s="40"/>
      <c r="B714" s="40"/>
      <c r="C714" s="28"/>
      <c r="G714" s="42"/>
    </row>
    <row r="715" spans="1:7" x14ac:dyDescent="0.35">
      <c r="A715" s="40"/>
      <c r="B715" s="40"/>
      <c r="C715" s="28"/>
      <c r="G715" s="42"/>
    </row>
    <row r="716" spans="1:7" x14ac:dyDescent="0.35">
      <c r="A716" s="40"/>
      <c r="B716" s="40"/>
      <c r="C716" s="28"/>
      <c r="G716" s="42"/>
    </row>
    <row r="717" spans="1:7" x14ac:dyDescent="0.35">
      <c r="A717" s="40"/>
      <c r="B717" s="40"/>
      <c r="C717" s="28"/>
      <c r="G717" s="42"/>
    </row>
    <row r="718" spans="1:7" x14ac:dyDescent="0.35">
      <c r="A718" s="40"/>
      <c r="B718" s="40"/>
      <c r="C718" s="28"/>
      <c r="G718" s="42"/>
    </row>
    <row r="719" spans="1:7" x14ac:dyDescent="0.35">
      <c r="A719" s="40"/>
      <c r="B719" s="40"/>
      <c r="C719" s="28"/>
      <c r="G719" s="42"/>
    </row>
    <row r="720" spans="1:7" x14ac:dyDescent="0.35">
      <c r="A720" s="40"/>
      <c r="B720" s="40"/>
      <c r="C720" s="28"/>
      <c r="G720" s="42"/>
    </row>
    <row r="721" spans="1:7" x14ac:dyDescent="0.35">
      <c r="A721" s="40"/>
      <c r="B721" s="40"/>
      <c r="C721" s="28"/>
      <c r="G721" s="42"/>
    </row>
    <row r="722" spans="1:7" x14ac:dyDescent="0.35">
      <c r="A722" s="40"/>
      <c r="B722" s="40"/>
      <c r="C722" s="28"/>
      <c r="G722" s="42"/>
    </row>
    <row r="723" spans="1:7" x14ac:dyDescent="0.35">
      <c r="A723" s="40"/>
      <c r="B723" s="40"/>
      <c r="C723" s="28"/>
      <c r="G723" s="42"/>
    </row>
    <row r="724" spans="1:7" x14ac:dyDescent="0.35">
      <c r="A724" s="40"/>
      <c r="B724" s="40"/>
      <c r="C724" s="28"/>
      <c r="G724" s="42"/>
    </row>
    <row r="725" spans="1:7" x14ac:dyDescent="0.35">
      <c r="A725" s="40"/>
      <c r="B725" s="40"/>
      <c r="C725" s="28"/>
      <c r="G725" s="42"/>
    </row>
    <row r="726" spans="1:7" x14ac:dyDescent="0.35">
      <c r="A726" s="40"/>
      <c r="B726" s="40"/>
      <c r="C726" s="28"/>
      <c r="G726" s="42"/>
    </row>
    <row r="727" spans="1:7" x14ac:dyDescent="0.35">
      <c r="A727" s="40"/>
      <c r="B727" s="40"/>
      <c r="C727" s="28"/>
      <c r="G727" s="42"/>
    </row>
    <row r="728" spans="1:7" x14ac:dyDescent="0.35">
      <c r="A728" s="40"/>
      <c r="B728" s="40"/>
      <c r="C728" s="28"/>
      <c r="G728" s="42"/>
    </row>
    <row r="729" spans="1:7" x14ac:dyDescent="0.35">
      <c r="A729" s="40"/>
      <c r="B729" s="40"/>
      <c r="C729" s="28"/>
      <c r="G729" s="42"/>
    </row>
    <row r="730" spans="1:7" x14ac:dyDescent="0.35">
      <c r="A730" s="40"/>
      <c r="B730" s="40"/>
      <c r="C730" s="28"/>
      <c r="G730" s="42"/>
    </row>
    <row r="731" spans="1:7" x14ac:dyDescent="0.35">
      <c r="A731" s="40"/>
      <c r="B731" s="40"/>
      <c r="C731" s="28"/>
      <c r="G731" s="42"/>
    </row>
    <row r="732" spans="1:7" x14ac:dyDescent="0.35">
      <c r="A732" s="40"/>
      <c r="B732" s="40"/>
      <c r="C732" s="28"/>
      <c r="G732" s="42"/>
    </row>
    <row r="733" spans="1:7" x14ac:dyDescent="0.35">
      <c r="A733" s="40"/>
      <c r="B733" s="40"/>
      <c r="C733" s="28"/>
      <c r="G733" s="42"/>
    </row>
    <row r="734" spans="1:7" x14ac:dyDescent="0.35">
      <c r="A734" s="40"/>
      <c r="B734" s="40"/>
      <c r="C734" s="28"/>
      <c r="G734" s="42"/>
    </row>
    <row r="735" spans="1:7" x14ac:dyDescent="0.35">
      <c r="A735" s="40"/>
      <c r="B735" s="40"/>
      <c r="C735" s="28"/>
      <c r="G735" s="42"/>
    </row>
    <row r="736" spans="1:7" x14ac:dyDescent="0.35">
      <c r="A736" s="40"/>
      <c r="B736" s="40"/>
      <c r="C736" s="28"/>
      <c r="G736" s="42"/>
    </row>
    <row r="737" spans="1:7" x14ac:dyDescent="0.35">
      <c r="A737" s="40"/>
      <c r="B737" s="40"/>
      <c r="C737" s="28"/>
      <c r="G737" s="42"/>
    </row>
    <row r="738" spans="1:7" x14ac:dyDescent="0.35">
      <c r="A738" s="40"/>
      <c r="B738" s="40"/>
      <c r="C738" s="28"/>
      <c r="G738" s="42"/>
    </row>
    <row r="739" spans="1:7" x14ac:dyDescent="0.35">
      <c r="A739" s="40"/>
      <c r="B739" s="40"/>
      <c r="C739" s="28"/>
      <c r="G739" s="42"/>
    </row>
    <row r="740" spans="1:7" x14ac:dyDescent="0.35">
      <c r="A740" s="40"/>
      <c r="B740" s="40"/>
      <c r="C740" s="28"/>
      <c r="G740" s="42"/>
    </row>
    <row r="741" spans="1:7" x14ac:dyDescent="0.35">
      <c r="A741" s="40"/>
      <c r="B741" s="40"/>
      <c r="C741" s="28"/>
      <c r="G741" s="42"/>
    </row>
    <row r="742" spans="1:7" x14ac:dyDescent="0.35">
      <c r="A742" s="40"/>
      <c r="B742" s="40"/>
      <c r="C742" s="28"/>
      <c r="G742" s="42"/>
    </row>
    <row r="743" spans="1:7" x14ac:dyDescent="0.35">
      <c r="A743" s="40"/>
      <c r="B743" s="40"/>
      <c r="C743" s="28"/>
      <c r="G743" s="42"/>
    </row>
    <row r="744" spans="1:7" x14ac:dyDescent="0.35">
      <c r="A744" s="40"/>
      <c r="B744" s="40"/>
      <c r="C744" s="28"/>
      <c r="G744" s="42"/>
    </row>
    <row r="745" spans="1:7" x14ac:dyDescent="0.35">
      <c r="A745" s="40"/>
      <c r="B745" s="40"/>
      <c r="C745" s="28"/>
      <c r="G745" s="42"/>
    </row>
    <row r="746" spans="1:7" x14ac:dyDescent="0.35">
      <c r="A746" s="40"/>
      <c r="B746" s="40"/>
      <c r="C746" s="28"/>
      <c r="G746" s="42"/>
    </row>
    <row r="747" spans="1:7" x14ac:dyDescent="0.35">
      <c r="A747" s="40"/>
      <c r="B747" s="40"/>
      <c r="C747" s="28"/>
      <c r="G747" s="42"/>
    </row>
    <row r="748" spans="1:7" x14ac:dyDescent="0.35">
      <c r="A748" s="40"/>
      <c r="B748" s="40"/>
      <c r="C748" s="28"/>
      <c r="G748" s="42"/>
    </row>
    <row r="749" spans="1:7" x14ac:dyDescent="0.35">
      <c r="A749" s="40"/>
      <c r="B749" s="40"/>
      <c r="C749" s="28"/>
      <c r="G749" s="42"/>
    </row>
    <row r="750" spans="1:7" x14ac:dyDescent="0.35">
      <c r="A750" s="40"/>
      <c r="B750" s="40"/>
      <c r="C750" s="28"/>
      <c r="G750" s="42"/>
    </row>
    <row r="751" spans="1:7" x14ac:dyDescent="0.35">
      <c r="A751" s="40"/>
      <c r="B751" s="40"/>
      <c r="C751" s="28"/>
      <c r="G751" s="42"/>
    </row>
    <row r="752" spans="1:7" x14ac:dyDescent="0.35">
      <c r="A752" s="40"/>
      <c r="B752" s="40"/>
      <c r="C752" s="28"/>
      <c r="G752" s="42"/>
    </row>
    <row r="753" spans="1:7" x14ac:dyDescent="0.35">
      <c r="A753" s="40"/>
      <c r="B753" s="40"/>
      <c r="C753" s="28"/>
      <c r="G753" s="42"/>
    </row>
    <row r="754" spans="1:7" x14ac:dyDescent="0.35">
      <c r="A754" s="40"/>
      <c r="B754" s="40"/>
      <c r="C754" s="28"/>
      <c r="G754" s="42"/>
    </row>
    <row r="755" spans="1:7" x14ac:dyDescent="0.35">
      <c r="A755" s="40"/>
      <c r="B755" s="40"/>
      <c r="C755" s="28"/>
      <c r="G755" s="42"/>
    </row>
    <row r="756" spans="1:7" x14ac:dyDescent="0.35">
      <c r="A756" s="40"/>
      <c r="B756" s="40"/>
      <c r="C756" s="28"/>
      <c r="G756" s="42"/>
    </row>
    <row r="757" spans="1:7" x14ac:dyDescent="0.35">
      <c r="A757" s="40"/>
      <c r="B757" s="40"/>
      <c r="C757" s="28"/>
      <c r="G757" s="42"/>
    </row>
    <row r="758" spans="1:7" x14ac:dyDescent="0.35">
      <c r="A758" s="40"/>
      <c r="B758" s="40"/>
      <c r="C758" s="28"/>
      <c r="G758" s="42"/>
    </row>
    <row r="759" spans="1:7" x14ac:dyDescent="0.35">
      <c r="A759" s="40"/>
      <c r="B759" s="40"/>
      <c r="C759" s="28"/>
      <c r="G759" s="42"/>
    </row>
    <row r="760" spans="1:7" x14ac:dyDescent="0.35">
      <c r="A760" s="40"/>
      <c r="B760" s="40"/>
      <c r="C760" s="28"/>
      <c r="G760" s="42"/>
    </row>
    <row r="761" spans="1:7" x14ac:dyDescent="0.35">
      <c r="A761" s="40"/>
      <c r="B761" s="40"/>
      <c r="C761" s="28"/>
      <c r="G761" s="42"/>
    </row>
    <row r="762" spans="1:7" x14ac:dyDescent="0.35">
      <c r="A762" s="40"/>
      <c r="B762" s="40"/>
      <c r="C762" s="28"/>
      <c r="G762" s="42"/>
    </row>
    <row r="763" spans="1:7" x14ac:dyDescent="0.35">
      <c r="A763" s="40"/>
      <c r="B763" s="40"/>
      <c r="C763" s="28"/>
      <c r="G763" s="42"/>
    </row>
    <row r="764" spans="1:7" x14ac:dyDescent="0.35">
      <c r="A764" s="40"/>
      <c r="B764" s="40"/>
      <c r="C764" s="28"/>
      <c r="G764" s="42"/>
    </row>
    <row r="765" spans="1:7" x14ac:dyDescent="0.35">
      <c r="A765" s="40"/>
      <c r="B765" s="40"/>
      <c r="C765" s="28"/>
      <c r="G765" s="42"/>
    </row>
    <row r="766" spans="1:7" x14ac:dyDescent="0.35">
      <c r="A766" s="40"/>
      <c r="B766" s="40"/>
      <c r="C766" s="28"/>
      <c r="G766" s="42"/>
    </row>
    <row r="767" spans="1:7" x14ac:dyDescent="0.35">
      <c r="A767" s="40"/>
      <c r="B767" s="40"/>
      <c r="C767" s="28"/>
      <c r="G767" s="42"/>
    </row>
    <row r="768" spans="1:7" x14ac:dyDescent="0.35">
      <c r="A768" s="40"/>
      <c r="B768" s="40"/>
      <c r="C768" s="28"/>
      <c r="G768" s="42"/>
    </row>
    <row r="769" spans="1:7" x14ac:dyDescent="0.35">
      <c r="A769" s="40"/>
      <c r="B769" s="40"/>
      <c r="C769" s="28"/>
      <c r="G769" s="42"/>
    </row>
    <row r="770" spans="1:7" x14ac:dyDescent="0.35">
      <c r="A770" s="40"/>
      <c r="B770" s="40"/>
      <c r="C770" s="28"/>
      <c r="G770" s="42"/>
    </row>
    <row r="771" spans="1:7" x14ac:dyDescent="0.35">
      <c r="A771" s="40"/>
      <c r="B771" s="40"/>
      <c r="C771" s="28"/>
      <c r="G771" s="42"/>
    </row>
    <row r="772" spans="1:7" x14ac:dyDescent="0.35">
      <c r="A772" s="40"/>
      <c r="B772" s="40"/>
      <c r="C772" s="28"/>
      <c r="G772" s="42"/>
    </row>
    <row r="773" spans="1:7" x14ac:dyDescent="0.35">
      <c r="A773" s="40"/>
      <c r="B773" s="40"/>
      <c r="C773" s="28"/>
      <c r="G773" s="42"/>
    </row>
    <row r="774" spans="1:7" x14ac:dyDescent="0.35">
      <c r="A774" s="40"/>
      <c r="B774" s="40"/>
      <c r="C774" s="28"/>
      <c r="G774" s="42"/>
    </row>
    <row r="775" spans="1:7" x14ac:dyDescent="0.35">
      <c r="A775" s="40"/>
      <c r="B775" s="40"/>
      <c r="C775" s="28"/>
      <c r="G775" s="42"/>
    </row>
    <row r="776" spans="1:7" x14ac:dyDescent="0.35">
      <c r="A776" s="40"/>
      <c r="B776" s="40"/>
      <c r="C776" s="28"/>
      <c r="G776" s="42"/>
    </row>
    <row r="777" spans="1:7" x14ac:dyDescent="0.35">
      <c r="A777" s="40"/>
      <c r="B777" s="40"/>
      <c r="C777" s="28"/>
      <c r="G777" s="42"/>
    </row>
    <row r="778" spans="1:7" x14ac:dyDescent="0.35">
      <c r="A778" s="40"/>
      <c r="B778" s="40"/>
      <c r="C778" s="28"/>
      <c r="G778" s="42"/>
    </row>
    <row r="779" spans="1:7" x14ac:dyDescent="0.35">
      <c r="A779" s="40"/>
      <c r="B779" s="40"/>
      <c r="C779" s="28"/>
      <c r="G779" s="42"/>
    </row>
    <row r="780" spans="1:7" x14ac:dyDescent="0.35">
      <c r="A780" s="40"/>
      <c r="B780" s="40"/>
      <c r="C780" s="28"/>
      <c r="G780" s="42"/>
    </row>
    <row r="781" spans="1:7" x14ac:dyDescent="0.35">
      <c r="A781" s="40"/>
      <c r="B781" s="40"/>
      <c r="C781" s="28"/>
      <c r="G781" s="42"/>
    </row>
    <row r="782" spans="1:7" x14ac:dyDescent="0.35">
      <c r="A782" s="40"/>
      <c r="B782" s="40"/>
      <c r="C782" s="28"/>
      <c r="G782" s="42"/>
    </row>
    <row r="783" spans="1:7" x14ac:dyDescent="0.35">
      <c r="A783" s="40"/>
      <c r="B783" s="40"/>
      <c r="C783" s="28"/>
      <c r="G783" s="42"/>
    </row>
    <row r="784" spans="1:7" x14ac:dyDescent="0.35">
      <c r="A784" s="40"/>
      <c r="B784" s="40"/>
      <c r="C784" s="28"/>
      <c r="G784" s="42"/>
    </row>
    <row r="785" spans="1:7" x14ac:dyDescent="0.35">
      <c r="A785" s="40"/>
      <c r="B785" s="40"/>
      <c r="C785" s="28"/>
      <c r="G785" s="42"/>
    </row>
    <row r="786" spans="1:7" x14ac:dyDescent="0.35">
      <c r="A786" s="40"/>
      <c r="B786" s="40"/>
      <c r="C786" s="28"/>
      <c r="G786" s="42"/>
    </row>
    <row r="787" spans="1:7" x14ac:dyDescent="0.35">
      <c r="A787" s="40"/>
      <c r="B787" s="40"/>
      <c r="C787" s="28"/>
      <c r="G787" s="42"/>
    </row>
    <row r="788" spans="1:7" x14ac:dyDescent="0.35">
      <c r="A788" s="40"/>
      <c r="B788" s="40"/>
      <c r="C788" s="28"/>
      <c r="G788" s="42"/>
    </row>
    <row r="789" spans="1:7" x14ac:dyDescent="0.35">
      <c r="A789" s="40"/>
      <c r="B789" s="40"/>
      <c r="C789" s="28"/>
      <c r="G789" s="42"/>
    </row>
    <row r="790" spans="1:7" x14ac:dyDescent="0.35">
      <c r="A790" s="40"/>
      <c r="B790" s="40"/>
      <c r="C790" s="28"/>
      <c r="G790" s="42"/>
    </row>
    <row r="791" spans="1:7" x14ac:dyDescent="0.35">
      <c r="A791" s="40"/>
      <c r="B791" s="40"/>
      <c r="C791" s="28"/>
      <c r="G791" s="42"/>
    </row>
    <row r="792" spans="1:7" x14ac:dyDescent="0.35">
      <c r="A792" s="40"/>
      <c r="B792" s="40"/>
      <c r="C792" s="28"/>
      <c r="G792" s="42"/>
    </row>
    <row r="793" spans="1:7" x14ac:dyDescent="0.35">
      <c r="A793" s="40"/>
      <c r="B793" s="40"/>
      <c r="C793" s="28"/>
      <c r="G793" s="42"/>
    </row>
    <row r="794" spans="1:7" x14ac:dyDescent="0.35">
      <c r="A794" s="40"/>
      <c r="B794" s="40"/>
      <c r="C794" s="28"/>
      <c r="G794" s="42"/>
    </row>
    <row r="795" spans="1:7" x14ac:dyDescent="0.35">
      <c r="A795" s="40"/>
      <c r="B795" s="40"/>
      <c r="C795" s="28"/>
      <c r="G795" s="42"/>
    </row>
    <row r="796" spans="1:7" x14ac:dyDescent="0.35">
      <c r="A796" s="40"/>
      <c r="B796" s="40"/>
      <c r="C796" s="28"/>
      <c r="G796" s="42"/>
    </row>
    <row r="797" spans="1:7" x14ac:dyDescent="0.35">
      <c r="A797" s="40"/>
      <c r="B797" s="40"/>
      <c r="C797" s="28"/>
      <c r="G797" s="42"/>
    </row>
    <row r="798" spans="1:7" x14ac:dyDescent="0.35">
      <c r="A798" s="40"/>
      <c r="B798" s="40"/>
      <c r="C798" s="28"/>
      <c r="G798" s="42"/>
    </row>
    <row r="799" spans="1:7" x14ac:dyDescent="0.35">
      <c r="A799" s="40"/>
      <c r="B799" s="40"/>
      <c r="C799" s="28"/>
      <c r="G799" s="42"/>
    </row>
    <row r="800" spans="1:7" x14ac:dyDescent="0.35">
      <c r="A800" s="40"/>
      <c r="B800" s="40"/>
      <c r="C800" s="28"/>
      <c r="G800" s="42"/>
    </row>
    <row r="801" spans="1:7" x14ac:dyDescent="0.35">
      <c r="A801" s="40"/>
      <c r="B801" s="40"/>
      <c r="C801" s="28"/>
      <c r="G801" s="42"/>
    </row>
    <row r="802" spans="1:7" x14ac:dyDescent="0.35">
      <c r="A802" s="40"/>
      <c r="B802" s="40"/>
      <c r="C802" s="28"/>
      <c r="G802" s="42"/>
    </row>
    <row r="803" spans="1:7" x14ac:dyDescent="0.35">
      <c r="A803" s="40"/>
      <c r="B803" s="40"/>
      <c r="C803" s="28"/>
      <c r="G803" s="42"/>
    </row>
    <row r="804" spans="1:7" x14ac:dyDescent="0.35">
      <c r="A804" s="40"/>
      <c r="B804" s="40"/>
      <c r="C804" s="28"/>
      <c r="G804" s="42"/>
    </row>
    <row r="805" spans="1:7" x14ac:dyDescent="0.35">
      <c r="A805" s="40"/>
      <c r="B805" s="40"/>
      <c r="C805" s="28"/>
      <c r="G805" s="42"/>
    </row>
    <row r="806" spans="1:7" x14ac:dyDescent="0.35">
      <c r="A806" s="40"/>
      <c r="B806" s="40"/>
      <c r="C806" s="28"/>
      <c r="G806" s="42"/>
    </row>
    <row r="807" spans="1:7" x14ac:dyDescent="0.35">
      <c r="A807" s="40"/>
      <c r="B807" s="40"/>
      <c r="C807" s="28"/>
      <c r="G807" s="42"/>
    </row>
    <row r="808" spans="1:7" x14ac:dyDescent="0.35">
      <c r="A808" s="40"/>
      <c r="B808" s="40"/>
      <c r="C808" s="28"/>
      <c r="G808" s="42"/>
    </row>
    <row r="809" spans="1:7" x14ac:dyDescent="0.35">
      <c r="A809" s="40"/>
      <c r="B809" s="40"/>
      <c r="C809" s="28"/>
      <c r="G809" s="42"/>
    </row>
    <row r="810" spans="1:7" x14ac:dyDescent="0.35">
      <c r="A810" s="40"/>
      <c r="B810" s="40"/>
      <c r="C810" s="28"/>
      <c r="G810" s="42"/>
    </row>
    <row r="811" spans="1:7" x14ac:dyDescent="0.35">
      <c r="A811" s="40"/>
      <c r="B811" s="40"/>
      <c r="C811" s="28"/>
      <c r="G811" s="42"/>
    </row>
    <row r="812" spans="1:7" x14ac:dyDescent="0.35">
      <c r="A812" s="40"/>
      <c r="B812" s="40"/>
      <c r="C812" s="28"/>
      <c r="G812" s="42"/>
    </row>
    <row r="813" spans="1:7" x14ac:dyDescent="0.35">
      <c r="A813" s="40"/>
      <c r="B813" s="40"/>
      <c r="C813" s="28"/>
      <c r="G813" s="42"/>
    </row>
    <row r="814" spans="1:7" x14ac:dyDescent="0.35">
      <c r="A814" s="40"/>
      <c r="B814" s="40"/>
      <c r="C814" s="28"/>
      <c r="G814" s="42"/>
    </row>
    <row r="815" spans="1:7" x14ac:dyDescent="0.35">
      <c r="A815" s="40"/>
      <c r="B815" s="40"/>
      <c r="C815" s="28"/>
      <c r="G815" s="42"/>
    </row>
    <row r="816" spans="1:7" x14ac:dyDescent="0.35">
      <c r="A816" s="40"/>
      <c r="B816" s="40"/>
      <c r="C816" s="28"/>
      <c r="G816" s="42"/>
    </row>
    <row r="817" spans="1:7" x14ac:dyDescent="0.35">
      <c r="A817" s="40"/>
      <c r="B817" s="40"/>
      <c r="C817" s="28"/>
      <c r="G817" s="42"/>
    </row>
    <row r="818" spans="1:7" x14ac:dyDescent="0.35">
      <c r="A818" s="40"/>
      <c r="B818" s="40"/>
      <c r="C818" s="28"/>
      <c r="G818" s="42"/>
    </row>
    <row r="819" spans="1:7" x14ac:dyDescent="0.35">
      <c r="A819" s="40"/>
      <c r="B819" s="40"/>
      <c r="C819" s="28"/>
      <c r="G819" s="42"/>
    </row>
    <row r="820" spans="1:7" x14ac:dyDescent="0.35">
      <c r="A820" s="40"/>
      <c r="B820" s="40"/>
      <c r="C820" s="28"/>
      <c r="G820" s="42"/>
    </row>
    <row r="821" spans="1:7" x14ac:dyDescent="0.35">
      <c r="A821" s="40"/>
      <c r="B821" s="40"/>
      <c r="C821" s="28"/>
      <c r="G821" s="42"/>
    </row>
    <row r="822" spans="1:7" x14ac:dyDescent="0.35">
      <c r="A822" s="40"/>
      <c r="B822" s="40"/>
      <c r="C822" s="28"/>
      <c r="G822" s="42"/>
    </row>
    <row r="823" spans="1:7" x14ac:dyDescent="0.35">
      <c r="A823" s="40"/>
      <c r="B823" s="40"/>
      <c r="C823" s="28"/>
      <c r="G823" s="42"/>
    </row>
    <row r="824" spans="1:7" x14ac:dyDescent="0.35">
      <c r="A824" s="40"/>
      <c r="B824" s="40"/>
      <c r="C824" s="28"/>
      <c r="G824" s="42"/>
    </row>
    <row r="825" spans="1:7" x14ac:dyDescent="0.35">
      <c r="A825" s="40"/>
      <c r="B825" s="40"/>
      <c r="C825" s="28"/>
      <c r="G825" s="42"/>
    </row>
    <row r="826" spans="1:7" x14ac:dyDescent="0.35">
      <c r="A826" s="40"/>
      <c r="B826" s="40"/>
      <c r="C826" s="28"/>
      <c r="G826" s="42"/>
    </row>
    <row r="827" spans="1:7" x14ac:dyDescent="0.35">
      <c r="A827" s="40"/>
      <c r="B827" s="40"/>
      <c r="C827" s="28"/>
      <c r="G827" s="42"/>
    </row>
    <row r="828" spans="1:7" x14ac:dyDescent="0.35">
      <c r="A828" s="40"/>
      <c r="B828" s="40"/>
      <c r="C828" s="28"/>
      <c r="G828" s="42"/>
    </row>
    <row r="829" spans="1:7" x14ac:dyDescent="0.35">
      <c r="A829" s="40"/>
      <c r="B829" s="40"/>
      <c r="C829" s="28"/>
      <c r="G829" s="42"/>
    </row>
    <row r="830" spans="1:7" x14ac:dyDescent="0.35">
      <c r="A830" s="40"/>
      <c r="B830" s="40"/>
      <c r="C830" s="28"/>
      <c r="G830" s="42"/>
    </row>
    <row r="831" spans="1:7" x14ac:dyDescent="0.35">
      <c r="A831" s="40"/>
      <c r="B831" s="40"/>
      <c r="C831" s="28"/>
      <c r="G831" s="42"/>
    </row>
    <row r="832" spans="1:7" x14ac:dyDescent="0.35">
      <c r="A832" s="40"/>
      <c r="B832" s="40"/>
      <c r="C832" s="28"/>
      <c r="G832" s="42"/>
    </row>
    <row r="833" spans="1:7" x14ac:dyDescent="0.35">
      <c r="A833" s="40"/>
      <c r="B833" s="40"/>
      <c r="C833" s="28"/>
      <c r="G833" s="42"/>
    </row>
    <row r="834" spans="1:7" x14ac:dyDescent="0.35">
      <c r="A834" s="40"/>
      <c r="B834" s="40"/>
      <c r="C834" s="28"/>
      <c r="G834" s="42"/>
    </row>
    <row r="835" spans="1:7" x14ac:dyDescent="0.35">
      <c r="A835" s="40"/>
      <c r="B835" s="40"/>
      <c r="C835" s="28"/>
      <c r="G835" s="42"/>
    </row>
    <row r="836" spans="1:7" x14ac:dyDescent="0.35">
      <c r="A836" s="40"/>
      <c r="B836" s="40"/>
      <c r="C836" s="28"/>
      <c r="G836" s="42"/>
    </row>
    <row r="837" spans="1:7" x14ac:dyDescent="0.35">
      <c r="A837" s="40"/>
      <c r="B837" s="40"/>
      <c r="C837" s="28"/>
      <c r="G837" s="42"/>
    </row>
    <row r="838" spans="1:7" x14ac:dyDescent="0.35">
      <c r="A838" s="40"/>
      <c r="B838" s="40"/>
      <c r="C838" s="28"/>
      <c r="G838" s="42"/>
    </row>
    <row r="839" spans="1:7" x14ac:dyDescent="0.35">
      <c r="A839" s="40"/>
      <c r="B839" s="40"/>
      <c r="C839" s="28"/>
      <c r="G839" s="42"/>
    </row>
    <row r="840" spans="1:7" x14ac:dyDescent="0.35">
      <c r="A840" s="40"/>
      <c r="B840" s="40"/>
      <c r="C840" s="28"/>
      <c r="G840" s="42"/>
    </row>
    <row r="841" spans="1:7" x14ac:dyDescent="0.35">
      <c r="A841" s="40"/>
      <c r="B841" s="40"/>
      <c r="C841" s="28"/>
      <c r="G841" s="42"/>
    </row>
    <row r="842" spans="1:7" x14ac:dyDescent="0.35">
      <c r="A842" s="40"/>
      <c r="B842" s="40"/>
      <c r="C842" s="28"/>
      <c r="G842" s="42"/>
    </row>
    <row r="843" spans="1:7" x14ac:dyDescent="0.35">
      <c r="A843" s="40"/>
      <c r="B843" s="40"/>
      <c r="C843" s="28"/>
      <c r="G843" s="42"/>
    </row>
    <row r="844" spans="1:7" x14ac:dyDescent="0.35">
      <c r="A844" s="40"/>
      <c r="B844" s="40"/>
      <c r="C844" s="28"/>
      <c r="G844" s="42"/>
    </row>
    <row r="845" spans="1:7" x14ac:dyDescent="0.35">
      <c r="A845" s="40"/>
      <c r="B845" s="40"/>
      <c r="C845" s="28"/>
      <c r="G845" s="42"/>
    </row>
    <row r="846" spans="1:7" x14ac:dyDescent="0.35">
      <c r="A846" s="40"/>
      <c r="B846" s="40"/>
      <c r="C846" s="28"/>
      <c r="G846" s="42"/>
    </row>
    <row r="847" spans="1:7" x14ac:dyDescent="0.35">
      <c r="A847" s="40"/>
      <c r="B847" s="40"/>
      <c r="C847" s="28"/>
      <c r="G847" s="42"/>
    </row>
    <row r="848" spans="1:7" x14ac:dyDescent="0.35">
      <c r="A848" s="40"/>
      <c r="B848" s="40"/>
      <c r="C848" s="28"/>
      <c r="G848" s="42"/>
    </row>
    <row r="849" spans="1:7" x14ac:dyDescent="0.35">
      <c r="A849" s="40"/>
      <c r="B849" s="40"/>
      <c r="C849" s="28"/>
      <c r="G849" s="42"/>
    </row>
    <row r="850" spans="1:7" x14ac:dyDescent="0.35">
      <c r="A850" s="40"/>
      <c r="B850" s="40"/>
      <c r="C850" s="28"/>
      <c r="G850" s="42"/>
    </row>
    <row r="851" spans="1:7" x14ac:dyDescent="0.35">
      <c r="A851" s="40"/>
      <c r="B851" s="40"/>
      <c r="C851" s="28"/>
      <c r="G851" s="42"/>
    </row>
    <row r="852" spans="1:7" x14ac:dyDescent="0.35">
      <c r="A852" s="40"/>
      <c r="B852" s="40"/>
      <c r="C852" s="28"/>
      <c r="G852" s="42"/>
    </row>
    <row r="853" spans="1:7" x14ac:dyDescent="0.35">
      <c r="A853" s="40"/>
      <c r="B853" s="40"/>
      <c r="C853" s="28"/>
      <c r="G853" s="42"/>
    </row>
    <row r="854" spans="1:7" x14ac:dyDescent="0.35">
      <c r="A854" s="40"/>
      <c r="B854" s="40"/>
      <c r="C854" s="28"/>
      <c r="G854" s="42"/>
    </row>
    <row r="855" spans="1:7" x14ac:dyDescent="0.35">
      <c r="A855" s="40"/>
      <c r="B855" s="40"/>
      <c r="C855" s="28"/>
      <c r="G855" s="42"/>
    </row>
    <row r="856" spans="1:7" x14ac:dyDescent="0.35">
      <c r="A856" s="40"/>
      <c r="B856" s="40"/>
      <c r="C856" s="28"/>
      <c r="G856" s="42"/>
    </row>
    <row r="857" spans="1:7" x14ac:dyDescent="0.35">
      <c r="A857" s="40"/>
      <c r="B857" s="40"/>
      <c r="C857" s="28"/>
      <c r="G857" s="42"/>
    </row>
    <row r="858" spans="1:7" x14ac:dyDescent="0.35">
      <c r="A858" s="40"/>
      <c r="B858" s="40"/>
      <c r="C858" s="28"/>
      <c r="G858" s="42"/>
    </row>
    <row r="859" spans="1:7" x14ac:dyDescent="0.35">
      <c r="A859" s="40"/>
      <c r="B859" s="40"/>
      <c r="C859" s="28"/>
      <c r="G859" s="42"/>
    </row>
    <row r="860" spans="1:7" x14ac:dyDescent="0.35">
      <c r="A860" s="40"/>
      <c r="B860" s="40"/>
      <c r="C860" s="28"/>
      <c r="G860" s="42"/>
    </row>
    <row r="861" spans="1:7" x14ac:dyDescent="0.35">
      <c r="A861" s="40"/>
      <c r="B861" s="40"/>
      <c r="C861" s="28"/>
      <c r="G861" s="42"/>
    </row>
    <row r="862" spans="1:7" x14ac:dyDescent="0.35">
      <c r="A862" s="40"/>
      <c r="B862" s="40"/>
      <c r="C862" s="28"/>
      <c r="G862" s="42"/>
    </row>
    <row r="863" spans="1:7" x14ac:dyDescent="0.35">
      <c r="A863" s="40"/>
      <c r="B863" s="40"/>
      <c r="C863" s="28"/>
      <c r="G863" s="42"/>
    </row>
    <row r="864" spans="1:7" x14ac:dyDescent="0.35">
      <c r="A864" s="40"/>
      <c r="B864" s="40"/>
      <c r="C864" s="28"/>
      <c r="G864" s="42"/>
    </row>
    <row r="865" spans="1:7" x14ac:dyDescent="0.35">
      <c r="A865" s="40"/>
      <c r="B865" s="40"/>
      <c r="C865" s="28"/>
      <c r="G865" s="42"/>
    </row>
    <row r="866" spans="1:7" x14ac:dyDescent="0.35">
      <c r="A866" s="40"/>
      <c r="B866" s="40"/>
      <c r="C866" s="28"/>
      <c r="G866" s="42"/>
    </row>
    <row r="867" spans="1:7" x14ac:dyDescent="0.35">
      <c r="A867" s="40"/>
      <c r="B867" s="40"/>
      <c r="C867" s="28"/>
      <c r="G867" s="42"/>
    </row>
    <row r="868" spans="1:7" x14ac:dyDescent="0.35">
      <c r="A868" s="40"/>
      <c r="B868" s="40"/>
      <c r="C868" s="28"/>
      <c r="G868" s="42"/>
    </row>
    <row r="869" spans="1:7" x14ac:dyDescent="0.35">
      <c r="A869" s="40"/>
      <c r="B869" s="40"/>
      <c r="C869" s="28"/>
      <c r="G869" s="42"/>
    </row>
    <row r="870" spans="1:7" x14ac:dyDescent="0.35">
      <c r="A870" s="40"/>
      <c r="B870" s="40"/>
      <c r="C870" s="28"/>
      <c r="G870" s="42"/>
    </row>
    <row r="871" spans="1:7" x14ac:dyDescent="0.35">
      <c r="A871" s="40"/>
      <c r="B871" s="40"/>
      <c r="C871" s="28"/>
      <c r="G871" s="42"/>
    </row>
    <row r="872" spans="1:7" x14ac:dyDescent="0.35">
      <c r="A872" s="40"/>
      <c r="B872" s="40"/>
      <c r="C872" s="28"/>
      <c r="G872" s="42"/>
    </row>
    <row r="873" spans="1:7" x14ac:dyDescent="0.35">
      <c r="A873" s="40"/>
      <c r="B873" s="40"/>
      <c r="C873" s="28"/>
      <c r="G873" s="42"/>
    </row>
    <row r="874" spans="1:7" x14ac:dyDescent="0.35">
      <c r="A874" s="40"/>
      <c r="B874" s="40"/>
      <c r="C874" s="28"/>
      <c r="G874" s="42"/>
    </row>
    <row r="875" spans="1:7" x14ac:dyDescent="0.35">
      <c r="A875" s="40"/>
      <c r="B875" s="40"/>
      <c r="C875" s="28"/>
      <c r="G875" s="42"/>
    </row>
    <row r="876" spans="1:7" x14ac:dyDescent="0.35">
      <c r="A876" s="40"/>
      <c r="B876" s="40"/>
      <c r="C876" s="28"/>
      <c r="G876" s="42"/>
    </row>
    <row r="877" spans="1:7" x14ac:dyDescent="0.35">
      <c r="A877" s="40"/>
      <c r="B877" s="40"/>
      <c r="C877" s="28"/>
      <c r="G877" s="42"/>
    </row>
    <row r="878" spans="1:7" x14ac:dyDescent="0.35">
      <c r="A878" s="40"/>
      <c r="B878" s="40"/>
      <c r="C878" s="28"/>
      <c r="G878" s="42"/>
    </row>
    <row r="879" spans="1:7" x14ac:dyDescent="0.35">
      <c r="A879" s="40"/>
      <c r="B879" s="40"/>
      <c r="C879" s="28"/>
      <c r="G879" s="42"/>
    </row>
    <row r="880" spans="1:7" x14ac:dyDescent="0.35">
      <c r="A880" s="40"/>
      <c r="B880" s="40"/>
      <c r="C880" s="28"/>
      <c r="G880" s="42"/>
    </row>
    <row r="881" spans="1:7" x14ac:dyDescent="0.35">
      <c r="A881" s="40"/>
      <c r="B881" s="40"/>
      <c r="C881" s="28"/>
      <c r="G881" s="42"/>
    </row>
    <row r="882" spans="1:7" x14ac:dyDescent="0.35">
      <c r="A882" s="40"/>
      <c r="B882" s="40"/>
      <c r="C882" s="28"/>
      <c r="G882" s="42"/>
    </row>
    <row r="883" spans="1:7" x14ac:dyDescent="0.35">
      <c r="A883" s="40"/>
      <c r="B883" s="40"/>
      <c r="C883" s="28"/>
      <c r="G883" s="42"/>
    </row>
    <row r="884" spans="1:7" x14ac:dyDescent="0.35">
      <c r="A884" s="40"/>
      <c r="B884" s="40"/>
      <c r="C884" s="28"/>
      <c r="G884" s="42"/>
    </row>
    <row r="885" spans="1:7" x14ac:dyDescent="0.35">
      <c r="A885" s="40"/>
      <c r="B885" s="40"/>
      <c r="C885" s="28"/>
      <c r="G885" s="42"/>
    </row>
    <row r="886" spans="1:7" x14ac:dyDescent="0.35">
      <c r="A886" s="40"/>
      <c r="B886" s="40"/>
      <c r="C886" s="28"/>
      <c r="G886" s="42"/>
    </row>
    <row r="887" spans="1:7" x14ac:dyDescent="0.35">
      <c r="A887" s="40"/>
      <c r="B887" s="40"/>
      <c r="C887" s="28"/>
      <c r="G887" s="42"/>
    </row>
    <row r="888" spans="1:7" x14ac:dyDescent="0.35">
      <c r="A888" s="40"/>
      <c r="B888" s="40"/>
      <c r="C888" s="28"/>
      <c r="G888" s="42"/>
    </row>
    <row r="889" spans="1:7" x14ac:dyDescent="0.35">
      <c r="A889" s="40"/>
      <c r="B889" s="40"/>
      <c r="C889" s="28"/>
      <c r="G889" s="42"/>
    </row>
    <row r="890" spans="1:7" x14ac:dyDescent="0.35">
      <c r="A890" s="40"/>
      <c r="B890" s="40"/>
      <c r="C890" s="28"/>
      <c r="G890" s="42"/>
    </row>
    <row r="891" spans="1:7" x14ac:dyDescent="0.35">
      <c r="A891" s="40"/>
      <c r="B891" s="40"/>
      <c r="C891" s="28"/>
      <c r="G891" s="42"/>
    </row>
    <row r="892" spans="1:7" x14ac:dyDescent="0.35">
      <c r="A892" s="40"/>
      <c r="B892" s="40"/>
      <c r="C892" s="28"/>
      <c r="G892" s="42"/>
    </row>
    <row r="893" spans="1:7" x14ac:dyDescent="0.35">
      <c r="A893" s="40"/>
      <c r="B893" s="40"/>
      <c r="C893" s="28"/>
      <c r="G893" s="42"/>
    </row>
    <row r="894" spans="1:7" x14ac:dyDescent="0.35">
      <c r="A894" s="40"/>
      <c r="B894" s="40"/>
      <c r="C894" s="28"/>
      <c r="G894" s="42"/>
    </row>
    <row r="895" spans="1:7" x14ac:dyDescent="0.35">
      <c r="A895" s="40"/>
      <c r="B895" s="40"/>
      <c r="C895" s="28"/>
      <c r="G895" s="42"/>
    </row>
    <row r="896" spans="1:7" x14ac:dyDescent="0.35">
      <c r="A896" s="40"/>
      <c r="B896" s="40"/>
      <c r="C896" s="28"/>
      <c r="G896" s="42"/>
    </row>
    <row r="897" spans="1:7" x14ac:dyDescent="0.35">
      <c r="A897" s="40"/>
      <c r="B897" s="40"/>
      <c r="C897" s="28"/>
      <c r="G897" s="42"/>
    </row>
    <row r="898" spans="1:7" x14ac:dyDescent="0.35">
      <c r="A898" s="40"/>
      <c r="B898" s="40"/>
      <c r="C898" s="28"/>
      <c r="G898" s="42"/>
    </row>
    <row r="899" spans="1:7" x14ac:dyDescent="0.35">
      <c r="A899" s="40"/>
      <c r="B899" s="40"/>
      <c r="C899" s="28"/>
      <c r="G899" s="42"/>
    </row>
    <row r="900" spans="1:7" x14ac:dyDescent="0.35">
      <c r="A900" s="40"/>
      <c r="B900" s="40"/>
      <c r="C900" s="28"/>
      <c r="G900" s="42"/>
    </row>
    <row r="901" spans="1:7" x14ac:dyDescent="0.35">
      <c r="A901" s="40"/>
      <c r="B901" s="40"/>
      <c r="C901" s="28"/>
      <c r="G901" s="42"/>
    </row>
    <row r="902" spans="1:7" x14ac:dyDescent="0.35">
      <c r="A902" s="40"/>
      <c r="B902" s="40"/>
      <c r="C902" s="28"/>
      <c r="G902" s="42"/>
    </row>
    <row r="903" spans="1:7" x14ac:dyDescent="0.35">
      <c r="A903" s="40"/>
      <c r="B903" s="40"/>
      <c r="C903" s="28"/>
      <c r="G903" s="42"/>
    </row>
    <row r="904" spans="1:7" x14ac:dyDescent="0.35">
      <c r="A904" s="40"/>
      <c r="B904" s="40"/>
      <c r="C904" s="28"/>
      <c r="G904" s="42"/>
    </row>
    <row r="905" spans="1:7" x14ac:dyDescent="0.35">
      <c r="A905" s="40"/>
      <c r="B905" s="40"/>
      <c r="C905" s="28"/>
      <c r="G905" s="42"/>
    </row>
    <row r="906" spans="1:7" x14ac:dyDescent="0.35">
      <c r="A906" s="40"/>
      <c r="B906" s="40"/>
      <c r="C906" s="28"/>
      <c r="G906" s="42"/>
    </row>
    <row r="907" spans="1:7" x14ac:dyDescent="0.35">
      <c r="A907" s="40"/>
      <c r="B907" s="40"/>
      <c r="C907" s="28"/>
      <c r="G907" s="42"/>
    </row>
    <row r="908" spans="1:7" x14ac:dyDescent="0.35">
      <c r="A908" s="40"/>
      <c r="B908" s="40"/>
      <c r="C908" s="28"/>
      <c r="G908" s="42"/>
    </row>
    <row r="909" spans="1:7" x14ac:dyDescent="0.35">
      <c r="A909" s="40"/>
      <c r="B909" s="40"/>
      <c r="C909" s="28"/>
      <c r="G909" s="42"/>
    </row>
    <row r="910" spans="1:7" x14ac:dyDescent="0.35">
      <c r="A910" s="40"/>
      <c r="B910" s="40"/>
      <c r="C910" s="28"/>
      <c r="G910" s="42"/>
    </row>
    <row r="911" spans="1:7" x14ac:dyDescent="0.35">
      <c r="A911" s="40"/>
      <c r="B911" s="40"/>
      <c r="C911" s="28"/>
      <c r="G911" s="42"/>
    </row>
    <row r="912" spans="1:7" x14ac:dyDescent="0.35">
      <c r="A912" s="40"/>
      <c r="B912" s="40"/>
      <c r="C912" s="28"/>
      <c r="G912" s="42"/>
    </row>
    <row r="913" spans="1:7" x14ac:dyDescent="0.35">
      <c r="A913" s="40"/>
      <c r="B913" s="40"/>
      <c r="C913" s="28"/>
      <c r="G913" s="42"/>
    </row>
    <row r="914" spans="1:7" x14ac:dyDescent="0.35">
      <c r="A914" s="40"/>
      <c r="B914" s="40"/>
      <c r="C914" s="28"/>
      <c r="G914" s="42"/>
    </row>
    <row r="915" spans="1:7" x14ac:dyDescent="0.35">
      <c r="A915" s="40"/>
      <c r="B915" s="40"/>
      <c r="C915" s="28"/>
      <c r="G915" s="42"/>
    </row>
    <row r="916" spans="1:7" x14ac:dyDescent="0.35">
      <c r="A916" s="40"/>
      <c r="B916" s="40"/>
      <c r="C916" s="28"/>
      <c r="G916" s="42"/>
    </row>
    <row r="917" spans="1:7" x14ac:dyDescent="0.35">
      <c r="A917" s="40"/>
      <c r="B917" s="40"/>
      <c r="C917" s="28"/>
      <c r="G917" s="42"/>
    </row>
    <row r="918" spans="1:7" x14ac:dyDescent="0.35">
      <c r="A918" s="40"/>
      <c r="B918" s="40"/>
      <c r="C918" s="28"/>
      <c r="G918" s="42"/>
    </row>
    <row r="919" spans="1:7" x14ac:dyDescent="0.35">
      <c r="A919" s="40"/>
      <c r="B919" s="40"/>
      <c r="C919" s="28"/>
      <c r="G919" s="42"/>
    </row>
    <row r="920" spans="1:7" x14ac:dyDescent="0.35">
      <c r="A920" s="40"/>
      <c r="B920" s="40"/>
      <c r="C920" s="28"/>
      <c r="G920" s="42"/>
    </row>
    <row r="921" spans="1:7" x14ac:dyDescent="0.35">
      <c r="A921" s="40"/>
      <c r="B921" s="40"/>
      <c r="C921" s="28"/>
      <c r="G921" s="42"/>
    </row>
    <row r="922" spans="1:7" x14ac:dyDescent="0.35">
      <c r="A922" s="40"/>
      <c r="B922" s="40"/>
      <c r="C922" s="28"/>
      <c r="G922" s="42"/>
    </row>
    <row r="923" spans="1:7" x14ac:dyDescent="0.35">
      <c r="A923" s="40"/>
      <c r="B923" s="40"/>
      <c r="C923" s="28"/>
      <c r="G923" s="42"/>
    </row>
    <row r="924" spans="1:7" x14ac:dyDescent="0.35">
      <c r="A924" s="40"/>
      <c r="B924" s="40"/>
      <c r="C924" s="28"/>
      <c r="G924" s="42"/>
    </row>
    <row r="925" spans="1:7" x14ac:dyDescent="0.35">
      <c r="A925" s="40"/>
      <c r="B925" s="40"/>
      <c r="C925" s="28"/>
      <c r="G925" s="42"/>
    </row>
    <row r="926" spans="1:7" x14ac:dyDescent="0.35">
      <c r="A926" s="40"/>
      <c r="B926" s="40"/>
      <c r="C926" s="28"/>
      <c r="G926" s="42"/>
    </row>
    <row r="927" spans="1:7" x14ac:dyDescent="0.35">
      <c r="A927" s="40"/>
      <c r="B927" s="40"/>
    </row>
    <row r="928" spans="1:7" x14ac:dyDescent="0.35">
      <c r="A928" s="40"/>
      <c r="B928" s="40"/>
    </row>
    <row r="929" spans="1:2" x14ac:dyDescent="0.35">
      <c r="A929" s="40"/>
      <c r="B929" s="40"/>
    </row>
    <row r="930" spans="1:2" x14ac:dyDescent="0.35">
      <c r="A930" s="40"/>
      <c r="B930" s="40"/>
    </row>
    <row r="931" spans="1:2" x14ac:dyDescent="0.35">
      <c r="A931" s="40"/>
      <c r="B931" s="40"/>
    </row>
    <row r="932" spans="1:2" x14ac:dyDescent="0.35">
      <c r="A932" s="40"/>
      <c r="B932" s="40"/>
    </row>
    <row r="933" spans="1:2" x14ac:dyDescent="0.35">
      <c r="A933" s="40"/>
      <c r="B933" s="40"/>
    </row>
    <row r="934" spans="1:2" x14ac:dyDescent="0.35">
      <c r="A934" s="40"/>
      <c r="B934" s="40"/>
    </row>
    <row r="935" spans="1:2" x14ac:dyDescent="0.35">
      <c r="A935" s="40"/>
      <c r="B935" s="40"/>
    </row>
    <row r="936" spans="1:2" x14ac:dyDescent="0.35">
      <c r="A936" s="40"/>
      <c r="B936" s="40"/>
    </row>
    <row r="937" spans="1:2" x14ac:dyDescent="0.35">
      <c r="A937" s="40"/>
      <c r="B937" s="40"/>
    </row>
    <row r="938" spans="1:2" x14ac:dyDescent="0.35">
      <c r="A938" s="40"/>
      <c r="B938" s="40"/>
    </row>
    <row r="939" spans="1:2" x14ac:dyDescent="0.35">
      <c r="A939" s="40"/>
      <c r="B939" s="40"/>
    </row>
    <row r="940" spans="1:2" x14ac:dyDescent="0.35">
      <c r="A940" s="40"/>
      <c r="B940" s="40"/>
    </row>
    <row r="941" spans="1:2" x14ac:dyDescent="0.35">
      <c r="A941" s="40"/>
      <c r="B941" s="40"/>
    </row>
    <row r="942" spans="1:2" x14ac:dyDescent="0.35">
      <c r="A942" s="40"/>
      <c r="B942" s="40"/>
    </row>
    <row r="943" spans="1:2" x14ac:dyDescent="0.35">
      <c r="A943" s="40"/>
      <c r="B943" s="40"/>
    </row>
    <row r="944" spans="1:2" x14ac:dyDescent="0.35">
      <c r="A944" s="40"/>
      <c r="B944" s="40"/>
    </row>
    <row r="945" spans="1:2" x14ac:dyDescent="0.35">
      <c r="A945" s="40"/>
      <c r="B945" s="40"/>
    </row>
    <row r="946" spans="1:2" x14ac:dyDescent="0.35">
      <c r="A946" s="40"/>
      <c r="B946" s="40"/>
    </row>
    <row r="947" spans="1:2" x14ac:dyDescent="0.35">
      <c r="A947" s="40"/>
      <c r="B947" s="40"/>
    </row>
    <row r="948" spans="1:2" x14ac:dyDescent="0.35">
      <c r="A948" s="40"/>
      <c r="B948" s="40"/>
    </row>
    <row r="949" spans="1:2" x14ac:dyDescent="0.35">
      <c r="A949" s="40"/>
      <c r="B949" s="40"/>
    </row>
  </sheetData>
  <autoFilter ref="A18:I58" xr:uid="{00000000-0009-0000-0000-000000000000}"/>
  <mergeCells count="17">
    <mergeCell ref="A55:A56"/>
    <mergeCell ref="A19:A25"/>
    <mergeCell ref="C4:C5"/>
    <mergeCell ref="D4:D5"/>
    <mergeCell ref="C43:C53"/>
    <mergeCell ref="D43:G43"/>
    <mergeCell ref="C7:C8"/>
    <mergeCell ref="C9:C10"/>
    <mergeCell ref="A2:D2"/>
    <mergeCell ref="F3:G3"/>
    <mergeCell ref="C11:C12"/>
    <mergeCell ref="A1:C1"/>
    <mergeCell ref="A42:A54"/>
    <mergeCell ref="A33:A36"/>
    <mergeCell ref="A37:A41"/>
    <mergeCell ref="A26:A32"/>
    <mergeCell ref="A5:B14"/>
  </mergeCells>
  <conditionalFormatting sqref="E14">
    <cfRule type="containsText" dxfId="4" priority="22" operator="containsText" text="DISCIPLINARY ACTION">
      <formula>NOT(ISERROR(SEARCH("DISCIPLINARY ACTION",E14)))</formula>
    </cfRule>
    <cfRule type="containsText" dxfId="3" priority="23" operator="containsText" text="correct">
      <formula>NOT(ISERROR(SEARCH("correct",E14)))</formula>
    </cfRule>
    <cfRule type="containsText" dxfId="2" priority="24" operator="containsText" text="FAIL">
      <formula>NOT(ISERROR(SEARCH("FAIL",E14)))</formula>
    </cfRule>
    <cfRule type="containsText" dxfId="1" priority="25" operator="containsText" text="Pass">
      <formula>NOT(ISERROR(SEARCH("Pass",E14)))</formula>
    </cfRule>
  </conditionalFormatting>
  <conditionalFormatting sqref="D19:D56">
    <cfRule type="containsBlanks" dxfId="0" priority="26">
      <formula>LEN(TRIM(D19))=0</formula>
    </cfRule>
  </conditionalFormatting>
  <pageMargins left="0.7" right="0.7" top="0.75" bottom="0.75" header="0.3" footer="0.3"/>
  <pageSetup scale="86" orientation="landscape" horizontalDpi="4294967293" verticalDpi="1200" r:id="rId1"/>
  <colBreaks count="2" manualBreakCount="2">
    <brk id="6" max="70" man="1"/>
    <brk id="9" max="1048575"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54A8A77-F744-4602-8A4F-1FA1C4DE0C4E}">
          <x14:formula1>
            <xm:f>Reference!$I$14:$I$17</xm:f>
          </x14:formula1>
          <xm:sqref>B39</xm:sqref>
        </x14:dataValidation>
        <x14:dataValidation type="list" allowBlank="1" showInputMessage="1" showErrorMessage="1" xr:uid="{91D18CBF-13F8-4128-B465-3F9471F7F056}">
          <x14:formula1>
            <xm:f>Reference!$I$19:$I$21</xm:f>
          </x14:formula1>
          <xm:sqref>B43</xm:sqref>
        </x14:dataValidation>
        <x14:dataValidation type="list" allowBlank="1" showInputMessage="1" showErrorMessage="1" xr:uid="{FF535865-A056-41DF-A320-8272EADB9CE8}">
          <x14:formula1>
            <xm:f>Reference!$I$2:$I$5</xm:f>
          </x14:formula1>
          <xm:sqref>D44:D56 D19:D30 D32:D42 D31</xm:sqref>
        </x14:dataValidation>
        <x14:dataValidation type="list" allowBlank="1" showInputMessage="1" showErrorMessage="1" xr:uid="{13D3F78A-BC13-4F2C-A8D2-EEBC8E78EC96}">
          <x14:formula1>
            <xm:f>Reference!$I$7:$I$11</xm:f>
          </x14:formula1>
          <xm:sqref>B35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33C7F-A52E-4791-95EE-311412319BFA}">
  <dimension ref="A1"/>
  <sheetViews>
    <sheetView workbookViewId="0"/>
  </sheetViews>
  <sheetFormatPr defaultColWidth="8.453125" defaultRowHeight="12.5" x14ac:dyDescent="0.25"/>
  <sheetData>
    <row r="1" spans="1:1" x14ac:dyDescent="0.25">
      <c r="A1" s="5" t="s">
        <v>346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30E29C20524A46AB569B1D0B07FA11" ma:contentTypeVersion="12" ma:contentTypeDescription="Create a new document." ma:contentTypeScope="" ma:versionID="7d281cc55948c9609bd0a155311778e7">
  <xsd:schema xmlns:xsd="http://www.w3.org/2001/XMLSchema" xmlns:xs="http://www.w3.org/2001/XMLSchema" xmlns:p="http://schemas.microsoft.com/office/2006/metadata/properties" xmlns:ns3="f53e8137-7400-4acc-a1c9-c15b664d985f" xmlns:ns4="004df4f9-e4dc-4701-90cc-2a736a0ff91b" targetNamespace="http://schemas.microsoft.com/office/2006/metadata/properties" ma:root="true" ma:fieldsID="6b67725ee75b5913dea60e6821270312" ns3:_="" ns4:_="">
    <xsd:import namespace="f53e8137-7400-4acc-a1c9-c15b664d985f"/>
    <xsd:import namespace="004df4f9-e4dc-4701-90cc-2a736a0ff91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3e8137-7400-4acc-a1c9-c15b664d9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4df4f9-e4dc-4701-90cc-2a736a0ff91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6C3501-DBD6-4D7D-915E-4DC1E6E62B54}">
  <ds:schemaRefs>
    <ds:schemaRef ds:uri="http://schemas.microsoft.com/sharepoint/v3/contenttype/forms"/>
  </ds:schemaRefs>
</ds:datastoreItem>
</file>

<file path=customXml/itemProps2.xml><?xml version="1.0" encoding="utf-8"?>
<ds:datastoreItem xmlns:ds="http://schemas.openxmlformats.org/officeDocument/2006/customXml" ds:itemID="{FCF49420-7903-42D7-8097-01AB63D3E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3e8137-7400-4acc-a1c9-c15b664d985f"/>
    <ds:schemaRef ds:uri="004df4f9-e4dc-4701-90cc-2a736a0ff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438E9A-5332-4443-86A1-A604255F351E}">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f53e8137-7400-4acc-a1c9-c15b664d985f"/>
    <ds:schemaRef ds:uri="http://schemas.openxmlformats.org/package/2006/metadata/core-properties"/>
    <ds:schemaRef ds:uri="http://purl.org/dc/dcmitype/"/>
    <ds:schemaRef ds:uri="004df4f9-e4dc-4701-90cc-2a736a0ff91b"/>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Table of Contents</vt:lpstr>
      <vt:lpstr>REMRate</vt:lpstr>
      <vt:lpstr>Ekotrope</vt:lpstr>
      <vt:lpstr>EnergyGauge</vt:lpstr>
      <vt:lpstr>FieldFinal</vt:lpstr>
      <vt:lpstr>PreDrywall</vt:lpstr>
      <vt:lpstr>SamplingQA</vt:lpstr>
      <vt:lpstr>HVACQiEval</vt:lpstr>
      <vt:lpstr>photos-notes</vt:lpstr>
      <vt:lpstr>Reference</vt:lpstr>
      <vt:lpstr>Ekotrope!Print_Area</vt:lpstr>
      <vt:lpstr>EnergyGauge!Print_Area</vt:lpstr>
      <vt:lpstr>HVACQiEval!Print_Area</vt:lpstr>
      <vt:lpstr>REMRate!Print_Area</vt:lpstr>
      <vt:lpstr>SamplingQA!Print_Area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Daran Wastchak</dc:creator>
  <cp:keywords/>
  <dc:description/>
  <cp:lastModifiedBy>Billy Giblin</cp:lastModifiedBy>
  <cp:revision/>
  <dcterms:created xsi:type="dcterms:W3CDTF">2016-08-29T19:34:55Z</dcterms:created>
  <dcterms:modified xsi:type="dcterms:W3CDTF">2021-12-09T06:38:52Z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0x0101005D30E29C20524A46AB569B1D0B07FA11</vt:lpwstr>
  </property>
</Properties>
</file>