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8"/>
  <workbookPr/>
  <mc:AlternateContent xmlns:mc="http://schemas.openxmlformats.org/markup-compatibility/2006">
    <mc:Choice Requires="x15">
      <x15ac:absPath xmlns:x15ac="http://schemas.microsoft.com/office/spreadsheetml/2010/11/ac" url="https://nonprofitresourcesus.sharepoint.com/sites/RESNET/Shared Documents/RESNET_Administration/RESNET_SOPs/RESNET_SOPs_Applications/RESNET_SOPs_Applications_HVAC Rater RFI/"/>
    </mc:Choice>
  </mc:AlternateContent>
  <xr:revisionPtr revIDLastSave="46" documentId="8_{AD137F3A-91D0-4AFF-BCE6-2278401A7A95}" xr6:coauthVersionLast="47" xr6:coauthVersionMax="47" xr10:uidLastSave="{B5FD7587-9715-3F43-8E7F-2540184C4676}"/>
  <bookViews>
    <workbookView xWindow="28800" yWindow="0" windowWidth="38400" windowHeight="21600" tabRatio="801" activeTab="7" xr2:uid="{00000000-000D-0000-FFFF-FFFF00000000}"/>
  </bookViews>
  <sheets>
    <sheet name="Table of Contents" sheetId="18" r:id="rId1"/>
    <sheet name="REMRate" sheetId="11" r:id="rId2"/>
    <sheet name="Ekotrope" sheetId="9" r:id="rId3"/>
    <sheet name="EnergyGauge" sheetId="10" r:id="rId4"/>
    <sheet name="FieldFinal" sheetId="25" r:id="rId5"/>
    <sheet name="PreDrywall" sheetId="13" r:id="rId6"/>
    <sheet name="SamplingQA" sheetId="24" r:id="rId7"/>
    <sheet name="HVACQiEval" sheetId="15" r:id="rId8"/>
    <sheet name="photos-notes" sheetId="12" r:id="rId9"/>
    <sheet name="Reference" sheetId="8" r:id="rId10"/>
  </sheets>
  <definedNames>
    <definedName name="_xlnm._FilterDatabase" localSheetId="2" hidden="1">Ekotrope!$A$22:$L$65</definedName>
    <definedName name="_xlnm._FilterDatabase" localSheetId="3" hidden="1">EnergyGauge!$A$22:$L$64</definedName>
    <definedName name="_xlnm._FilterDatabase" localSheetId="7" hidden="1">HVACQiEval!$A$18:$I$58</definedName>
    <definedName name="_xlnm._FilterDatabase" localSheetId="5" hidden="1">PreDrywall!$B$22:$L$51</definedName>
    <definedName name="_xlnm._FilterDatabase" localSheetId="1" hidden="1">REMRate!$A$22:$L$68</definedName>
    <definedName name="_xlnm._FilterDatabase" localSheetId="6" hidden="1">SamplingQA!$A$22:$L$39</definedName>
    <definedName name="_xlnm.Print_Area" localSheetId="2">Ekotrope!$A$1:$L$70</definedName>
    <definedName name="_xlnm.Print_Area" localSheetId="3">EnergyGauge!$A$1:$L$67</definedName>
    <definedName name="_xlnm.Print_Area" localSheetId="4">FieldFinal!$A$1:$L$106</definedName>
    <definedName name="_xlnm.Print_Area" localSheetId="7">HVACQiEval!$A$1:$G$56</definedName>
    <definedName name="_xlnm.Print_Area" localSheetId="5">PreDrywall!$A$1:$L$51</definedName>
    <definedName name="_xlnm.Print_Area" localSheetId="1">REMRate!$A$1:$L$73</definedName>
    <definedName name="_xlnm.Print_Area" localSheetId="6">SamplingQA!$A$1:$L$39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9" i="25" l="1"/>
  <c r="B70" i="25"/>
  <c r="B71" i="25"/>
  <c r="B72" i="25"/>
  <c r="B73" i="25"/>
  <c r="B74" i="25"/>
  <c r="B75" i="25"/>
  <c r="B76" i="25"/>
  <c r="B77" i="25"/>
  <c r="B78" i="25"/>
  <c r="B79" i="25"/>
  <c r="B80" i="25"/>
  <c r="B81" i="25"/>
  <c r="B82" i="25"/>
  <c r="B83" i="25"/>
  <c r="B84" i="25"/>
  <c r="B86" i="25"/>
  <c r="B87" i="25"/>
  <c r="B88" i="25"/>
  <c r="B89" i="25"/>
  <c r="B91" i="25"/>
  <c r="B92" i="25"/>
  <c r="B93" i="25"/>
  <c r="B94" i="25"/>
  <c r="B96" i="25"/>
  <c r="B97" i="25"/>
  <c r="B98" i="25"/>
  <c r="B99" i="25"/>
  <c r="B100" i="25"/>
  <c r="B101" i="25"/>
  <c r="B102" i="25"/>
  <c r="B103" i="25"/>
  <c r="B104" i="25"/>
  <c r="B105" i="25"/>
  <c r="I105" i="25" s="1"/>
  <c r="B106" i="25"/>
  <c r="C86" i="25"/>
  <c r="C82" i="25"/>
  <c r="C81" i="25"/>
  <c r="C69" i="25"/>
  <c r="C67" i="10"/>
  <c r="C66" i="10"/>
  <c r="C65" i="10"/>
  <c r="F105" i="25" l="1"/>
  <c r="G105" i="25"/>
  <c r="H105" i="25" s="1"/>
  <c r="J105" i="25" s="1"/>
  <c r="C70" i="9"/>
  <c r="C69" i="9"/>
  <c r="C68" i="9"/>
  <c r="C67" i="9"/>
  <c r="C66" i="9"/>
  <c r="C73" i="11"/>
  <c r="C71" i="11"/>
  <c r="C70" i="11"/>
  <c r="C69" i="11"/>
  <c r="K84" i="25"/>
  <c r="K34" i="13"/>
  <c r="K34" i="25"/>
  <c r="K36" i="10"/>
  <c r="K38" i="9"/>
  <c r="K40" i="11"/>
  <c r="K38" i="13"/>
  <c r="H38" i="13"/>
  <c r="J38" i="13" s="1"/>
  <c r="K37" i="13"/>
  <c r="H37" i="13"/>
  <c r="J37" i="13" s="1"/>
  <c r="K36" i="13"/>
  <c r="H36" i="13"/>
  <c r="J36" i="13" s="1"/>
  <c r="H34" i="13"/>
  <c r="J34" i="13" s="1"/>
  <c r="K32" i="13"/>
  <c r="H32" i="13"/>
  <c r="J32" i="13" s="1"/>
  <c r="K35" i="13"/>
  <c r="H35" i="13"/>
  <c r="J35" i="13" s="1"/>
  <c r="K105" i="25" l="1"/>
  <c r="K30" i="13"/>
  <c r="H30" i="13"/>
  <c r="J30" i="13" s="1"/>
  <c r="K29" i="13"/>
  <c r="H29" i="13"/>
  <c r="J29" i="13" s="1"/>
  <c r="K28" i="13"/>
  <c r="H28" i="13"/>
  <c r="J28" i="13" s="1"/>
  <c r="K27" i="13"/>
  <c r="H27" i="13"/>
  <c r="J27" i="13" s="1"/>
  <c r="K26" i="13"/>
  <c r="H26" i="13"/>
  <c r="J26" i="13" s="1"/>
  <c r="K25" i="13"/>
  <c r="H25" i="13"/>
  <c r="J25" i="13" s="1"/>
  <c r="K47" i="13"/>
  <c r="H47" i="13"/>
  <c r="J47" i="13" s="1"/>
  <c r="K46" i="13"/>
  <c r="H46" i="13"/>
  <c r="J46" i="13" s="1"/>
  <c r="K45" i="13"/>
  <c r="H45" i="13"/>
  <c r="J45" i="13" s="1"/>
  <c r="K44" i="13"/>
  <c r="H44" i="13"/>
  <c r="J44" i="13" s="1"/>
  <c r="K43" i="13"/>
  <c r="H43" i="13"/>
  <c r="J43" i="13" s="1"/>
  <c r="K42" i="13"/>
  <c r="H42" i="13"/>
  <c r="J42" i="13" s="1"/>
  <c r="K41" i="13"/>
  <c r="H41" i="13"/>
  <c r="J41" i="13" s="1"/>
  <c r="K40" i="13"/>
  <c r="H40" i="13"/>
  <c r="J40" i="13" s="1"/>
  <c r="K39" i="13"/>
  <c r="H39" i="13"/>
  <c r="J39" i="13" s="1"/>
  <c r="K33" i="13" l="1"/>
  <c r="H33" i="13"/>
  <c r="J33" i="13" s="1"/>
  <c r="A69" i="25" l="1"/>
  <c r="C91" i="25"/>
  <c r="C95" i="25"/>
  <c r="C94" i="25"/>
  <c r="C93" i="25"/>
  <c r="C92" i="25"/>
  <c r="C90" i="25"/>
  <c r="C89" i="25"/>
  <c r="C88" i="25"/>
  <c r="C85" i="25"/>
  <c r="K91" i="25"/>
  <c r="H91" i="25"/>
  <c r="J91" i="25" s="1"/>
  <c r="C96" i="25"/>
  <c r="C87" i="25"/>
  <c r="C78" i="25"/>
  <c r="A94" i="25"/>
  <c r="A83" i="25"/>
  <c r="A88" i="25"/>
  <c r="K86" i="25"/>
  <c r="H86" i="25"/>
  <c r="J86" i="25" s="1"/>
  <c r="H87" i="25"/>
  <c r="J87" i="25" s="1"/>
  <c r="K87" i="25"/>
  <c r="C84" i="25"/>
  <c r="C83" i="25"/>
  <c r="C80" i="25"/>
  <c r="C79" i="25"/>
  <c r="C77" i="25" l="1"/>
  <c r="C76" i="25"/>
  <c r="C75" i="25"/>
  <c r="C106" i="25" l="1"/>
  <c r="C74" i="25"/>
  <c r="C73" i="25"/>
  <c r="C72" i="25"/>
  <c r="C71" i="25"/>
  <c r="C70" i="25"/>
  <c r="C72" i="11" l="1"/>
  <c r="K25" i="25" l="1"/>
  <c r="K106" i="25" l="1"/>
  <c r="K104" i="25"/>
  <c r="K103" i="25"/>
  <c r="K102" i="25"/>
  <c r="K101" i="25"/>
  <c r="K100" i="25"/>
  <c r="K99" i="25"/>
  <c r="K98" i="25"/>
  <c r="K97" i="25"/>
  <c r="K96" i="25"/>
  <c r="K94" i="25"/>
  <c r="K93" i="25"/>
  <c r="K92" i="25"/>
  <c r="K89" i="25"/>
  <c r="K88" i="25"/>
  <c r="K83" i="25"/>
  <c r="K82" i="25"/>
  <c r="K81" i="25"/>
  <c r="K80" i="25"/>
  <c r="K79" i="25"/>
  <c r="K78" i="25"/>
  <c r="K77" i="25"/>
  <c r="K76" i="25"/>
  <c r="K75" i="25"/>
  <c r="K74" i="25"/>
  <c r="K73" i="25"/>
  <c r="K72" i="25"/>
  <c r="K71" i="25"/>
  <c r="K70" i="25"/>
  <c r="K69" i="25"/>
  <c r="A76" i="25"/>
  <c r="H106" i="25"/>
  <c r="J106" i="25" s="1"/>
  <c r="H104" i="25"/>
  <c r="J104" i="25" s="1"/>
  <c r="H103" i="25"/>
  <c r="J103" i="25" s="1"/>
  <c r="H102" i="25"/>
  <c r="J102" i="25" s="1"/>
  <c r="H101" i="25"/>
  <c r="J101" i="25" s="1"/>
  <c r="H100" i="25"/>
  <c r="J100" i="25" s="1"/>
  <c r="H99" i="25"/>
  <c r="J99" i="25" s="1"/>
  <c r="H98" i="25"/>
  <c r="J98" i="25" s="1"/>
  <c r="H97" i="25"/>
  <c r="J97" i="25" s="1"/>
  <c r="H96" i="25"/>
  <c r="J96" i="25" s="1"/>
  <c r="H94" i="25"/>
  <c r="J94" i="25" s="1"/>
  <c r="H93" i="25"/>
  <c r="J93" i="25" s="1"/>
  <c r="H92" i="25"/>
  <c r="J92" i="25" s="1"/>
  <c r="H89" i="25"/>
  <c r="J89" i="25" s="1"/>
  <c r="H88" i="25"/>
  <c r="J88" i="25" s="1"/>
  <c r="H84" i="25"/>
  <c r="J84" i="25" s="1"/>
  <c r="H83" i="25"/>
  <c r="J83" i="25" s="1"/>
  <c r="H82" i="25"/>
  <c r="J82" i="25" s="1"/>
  <c r="H81" i="25"/>
  <c r="J81" i="25" s="1"/>
  <c r="H80" i="25"/>
  <c r="J80" i="25" s="1"/>
  <c r="H79" i="25"/>
  <c r="J79" i="25" s="1"/>
  <c r="H78" i="25"/>
  <c r="J78" i="25" s="1"/>
  <c r="H77" i="25"/>
  <c r="J77" i="25" s="1"/>
  <c r="H76" i="25"/>
  <c r="J76" i="25" s="1"/>
  <c r="H75" i="25"/>
  <c r="J75" i="25" s="1"/>
  <c r="H74" i="25"/>
  <c r="J74" i="25" s="1"/>
  <c r="H73" i="25"/>
  <c r="J73" i="25" s="1"/>
  <c r="H72" i="25"/>
  <c r="J72" i="25" s="1"/>
  <c r="H71" i="25"/>
  <c r="J71" i="25" s="1"/>
  <c r="H70" i="25"/>
  <c r="J70" i="25" s="1"/>
  <c r="H69" i="25"/>
  <c r="J69" i="25" s="1"/>
  <c r="K66" i="25"/>
  <c r="H66" i="25"/>
  <c r="J66" i="25" s="1"/>
  <c r="K65" i="25"/>
  <c r="H65" i="25"/>
  <c r="J65" i="25" s="1"/>
  <c r="K64" i="25"/>
  <c r="H64" i="25"/>
  <c r="J64" i="25" s="1"/>
  <c r="K63" i="25"/>
  <c r="H63" i="25"/>
  <c r="J63" i="25" s="1"/>
  <c r="K62" i="25"/>
  <c r="H62" i="25"/>
  <c r="J62" i="25" s="1"/>
  <c r="K61" i="25"/>
  <c r="H61" i="25"/>
  <c r="J61" i="25" s="1"/>
  <c r="K60" i="25"/>
  <c r="H60" i="25"/>
  <c r="J60" i="25" s="1"/>
  <c r="K59" i="25"/>
  <c r="H59" i="25"/>
  <c r="J59" i="25" s="1"/>
  <c r="K58" i="25"/>
  <c r="H58" i="25"/>
  <c r="J58" i="25" s="1"/>
  <c r="K57" i="25"/>
  <c r="H57" i="25"/>
  <c r="J57" i="25" s="1"/>
  <c r="K56" i="25"/>
  <c r="H56" i="25"/>
  <c r="J56" i="25" s="1"/>
  <c r="K55" i="25"/>
  <c r="H55" i="25"/>
  <c r="J55" i="25" s="1"/>
  <c r="K54" i="25"/>
  <c r="H54" i="25"/>
  <c r="J54" i="25" s="1"/>
  <c r="H53" i="25"/>
  <c r="J53" i="25" s="1"/>
  <c r="H52" i="25"/>
  <c r="J52" i="25" s="1"/>
  <c r="K51" i="25"/>
  <c r="H51" i="25"/>
  <c r="J51" i="25" s="1"/>
  <c r="K50" i="25"/>
  <c r="H50" i="25"/>
  <c r="J50" i="25" s="1"/>
  <c r="K49" i="25"/>
  <c r="H49" i="25"/>
  <c r="J49" i="25" s="1"/>
  <c r="K48" i="25"/>
  <c r="H48" i="25"/>
  <c r="J48" i="25" s="1"/>
  <c r="K47" i="25"/>
  <c r="H47" i="25"/>
  <c r="J47" i="25" s="1"/>
  <c r="K46" i="25"/>
  <c r="H46" i="25"/>
  <c r="J46" i="25" s="1"/>
  <c r="K45" i="25"/>
  <c r="H45" i="25"/>
  <c r="J45" i="25" s="1"/>
  <c r="K44" i="25"/>
  <c r="H44" i="25"/>
  <c r="J44" i="25" s="1"/>
  <c r="K43" i="25"/>
  <c r="H43" i="25"/>
  <c r="J43" i="25" s="1"/>
  <c r="H42" i="25"/>
  <c r="J42" i="25" s="1"/>
  <c r="K41" i="25"/>
  <c r="H41" i="25"/>
  <c r="J41" i="25" s="1"/>
  <c r="K40" i="25"/>
  <c r="H40" i="25"/>
  <c r="J40" i="25" s="1"/>
  <c r="H39" i="25"/>
  <c r="J39" i="25" s="1"/>
  <c r="K38" i="25"/>
  <c r="H38" i="25"/>
  <c r="J38" i="25" s="1"/>
  <c r="K37" i="25"/>
  <c r="H37" i="25"/>
  <c r="J37" i="25" s="1"/>
  <c r="K36" i="25"/>
  <c r="H36" i="25"/>
  <c r="J36" i="25" s="1"/>
  <c r="K35" i="25"/>
  <c r="H35" i="25"/>
  <c r="J35" i="25" s="1"/>
  <c r="H34" i="25"/>
  <c r="J34" i="25" s="1"/>
  <c r="K33" i="25"/>
  <c r="H33" i="25"/>
  <c r="J33" i="25" s="1"/>
  <c r="K32" i="25"/>
  <c r="H32" i="25"/>
  <c r="J32" i="25" s="1"/>
  <c r="K31" i="25"/>
  <c r="H31" i="25"/>
  <c r="J31" i="25" s="1"/>
  <c r="K30" i="25"/>
  <c r="H30" i="25"/>
  <c r="J30" i="25" s="1"/>
  <c r="K29" i="25"/>
  <c r="H29" i="25"/>
  <c r="J29" i="25" s="1"/>
  <c r="K28" i="25"/>
  <c r="H28" i="25"/>
  <c r="J28" i="25" s="1"/>
  <c r="H27" i="25"/>
  <c r="J27" i="25" s="1"/>
  <c r="H26" i="25"/>
  <c r="J26" i="25" s="1"/>
  <c r="H25" i="25"/>
  <c r="J25" i="25" s="1"/>
  <c r="H24" i="25"/>
  <c r="J24" i="25" s="1"/>
  <c r="K42" i="25" l="1"/>
  <c r="K39" i="25"/>
  <c r="K27" i="25"/>
  <c r="K53" i="25"/>
  <c r="K52" i="25"/>
  <c r="K21" i="25"/>
  <c r="K24" i="25"/>
  <c r="K26" i="25"/>
  <c r="B73" i="11"/>
  <c r="B72" i="11"/>
  <c r="B71" i="11"/>
  <c r="B70" i="11"/>
  <c r="B69" i="11"/>
  <c r="A69" i="11"/>
  <c r="B70" i="9"/>
  <c r="B69" i="9"/>
  <c r="B68" i="9"/>
  <c r="B67" i="9"/>
  <c r="B66" i="9"/>
  <c r="A66" i="9"/>
  <c r="B67" i="10"/>
  <c r="B66" i="10"/>
  <c r="B65" i="10"/>
  <c r="A65" i="10"/>
  <c r="K20" i="25" l="1"/>
  <c r="K18" i="25" s="1"/>
  <c r="K22" i="25"/>
  <c r="K73" i="11"/>
  <c r="H73" i="11"/>
  <c r="J73" i="11" s="1"/>
  <c r="K72" i="11"/>
  <c r="H72" i="11"/>
  <c r="J72" i="11" s="1"/>
  <c r="K71" i="11"/>
  <c r="H71" i="11"/>
  <c r="J71" i="11" s="1"/>
  <c r="K70" i="11"/>
  <c r="H70" i="11"/>
  <c r="J70" i="11" s="1"/>
  <c r="K69" i="11"/>
  <c r="H69" i="11"/>
  <c r="J69" i="11" s="1"/>
  <c r="K67" i="10"/>
  <c r="H67" i="10"/>
  <c r="J67" i="10" s="1"/>
  <c r="K66" i="10"/>
  <c r="H66" i="10"/>
  <c r="J66" i="10" s="1"/>
  <c r="H65" i="10"/>
  <c r="J65" i="10" s="1"/>
  <c r="K70" i="9"/>
  <c r="K69" i="9"/>
  <c r="K68" i="9"/>
  <c r="K67" i="9"/>
  <c r="K66" i="9"/>
  <c r="J70" i="9"/>
  <c r="J69" i="9"/>
  <c r="H70" i="9"/>
  <c r="H69" i="9"/>
  <c r="H68" i="9"/>
  <c r="J68" i="9" s="1"/>
  <c r="H67" i="9"/>
  <c r="J67" i="9" s="1"/>
  <c r="H66" i="9"/>
  <c r="J66" i="9" s="1"/>
  <c r="E18" i="25" l="1"/>
  <c r="L21" i="25"/>
  <c r="K65" i="10"/>
  <c r="K29" i="10"/>
  <c r="H29" i="10"/>
  <c r="J29" i="10" s="1"/>
  <c r="K27" i="9"/>
  <c r="H27" i="9"/>
  <c r="J27" i="9" s="1"/>
  <c r="K27" i="11"/>
  <c r="H27" i="11"/>
  <c r="J27" i="11" s="1"/>
  <c r="K37" i="24" l="1"/>
  <c r="H37" i="24"/>
  <c r="J37" i="24" s="1"/>
  <c r="K36" i="24"/>
  <c r="H36" i="24"/>
  <c r="J36" i="24" s="1"/>
  <c r="K35" i="24"/>
  <c r="H35" i="24"/>
  <c r="J35" i="24" s="1"/>
  <c r="K34" i="24"/>
  <c r="J34" i="24"/>
  <c r="H34" i="24"/>
  <c r="K33" i="24"/>
  <c r="H33" i="24"/>
  <c r="J33" i="24" s="1"/>
  <c r="K32" i="24"/>
  <c r="J32" i="24"/>
  <c r="H32" i="24"/>
  <c r="K31" i="24"/>
  <c r="J31" i="24"/>
  <c r="H31" i="24"/>
  <c r="K30" i="24"/>
  <c r="H30" i="24"/>
  <c r="J30" i="24" s="1"/>
  <c r="K29" i="24"/>
  <c r="H29" i="24"/>
  <c r="J29" i="24" s="1"/>
  <c r="K28" i="24"/>
  <c r="H28" i="24"/>
  <c r="J28" i="24" s="1"/>
  <c r="K27" i="24"/>
  <c r="H27" i="24"/>
  <c r="J27" i="24" s="1"/>
  <c r="K26" i="24"/>
  <c r="H26" i="24"/>
  <c r="J26" i="24" s="1"/>
  <c r="K25" i="24"/>
  <c r="H25" i="24"/>
  <c r="J25" i="24" s="1"/>
  <c r="K24" i="24"/>
  <c r="J24" i="24"/>
  <c r="H24" i="24"/>
  <c r="K22" i="24" l="1"/>
  <c r="K21" i="24"/>
  <c r="K20" i="24" l="1"/>
  <c r="K18" i="24" s="1"/>
  <c r="L21" i="24"/>
  <c r="K40" i="10"/>
  <c r="K41" i="9"/>
  <c r="H24" i="13"/>
  <c r="J24" i="13" s="1"/>
  <c r="K25" i="10"/>
  <c r="H25" i="10"/>
  <c r="J25" i="10" s="1"/>
  <c r="F46" i="15"/>
  <c r="F47" i="15"/>
  <c r="F48" i="15"/>
  <c r="F49" i="15"/>
  <c r="F50" i="15"/>
  <c r="F51" i="15"/>
  <c r="F52" i="15"/>
  <c r="F53" i="15"/>
  <c r="E18" i="24" l="1"/>
  <c r="E17" i="24" s="1" a="1"/>
  <c r="E17" i="24" s="1"/>
  <c r="K24" i="13"/>
  <c r="E19" i="15"/>
  <c r="E20" i="15"/>
  <c r="F20" i="15"/>
  <c r="E21" i="15"/>
  <c r="F21" i="15"/>
  <c r="E22" i="15"/>
  <c r="F22" i="15"/>
  <c r="E23" i="15"/>
  <c r="F23" i="15"/>
  <c r="E24" i="15"/>
  <c r="F24" i="15"/>
  <c r="E25" i="15"/>
  <c r="F25" i="15"/>
  <c r="E26" i="15"/>
  <c r="F26" i="15"/>
  <c r="E27" i="15"/>
  <c r="F27" i="15"/>
  <c r="E28" i="15"/>
  <c r="F28" i="15"/>
  <c r="E29" i="15"/>
  <c r="F29" i="15"/>
  <c r="E30" i="15"/>
  <c r="F30" i="15"/>
  <c r="E31" i="15"/>
  <c r="F31" i="15"/>
  <c r="E32" i="15"/>
  <c r="F32" i="15"/>
  <c r="E33" i="15"/>
  <c r="F33" i="15"/>
  <c r="E34" i="15"/>
  <c r="F34" i="15"/>
  <c r="E35" i="15"/>
  <c r="F35" i="15"/>
  <c r="E36" i="15"/>
  <c r="F36" i="15"/>
  <c r="E37" i="15"/>
  <c r="F37" i="15"/>
  <c r="E38" i="15"/>
  <c r="F38" i="15"/>
  <c r="E39" i="15"/>
  <c r="F39" i="15"/>
  <c r="E40" i="15"/>
  <c r="F40" i="15"/>
  <c r="E41" i="15"/>
  <c r="F41" i="15"/>
  <c r="E42" i="15"/>
  <c r="F42" i="15"/>
  <c r="E44" i="15"/>
  <c r="F44" i="15"/>
  <c r="E45" i="15"/>
  <c r="F45" i="15"/>
  <c r="E46" i="15"/>
  <c r="E47" i="15"/>
  <c r="E48" i="15"/>
  <c r="E49" i="15"/>
  <c r="E50" i="15"/>
  <c r="E51" i="15"/>
  <c r="E52" i="15"/>
  <c r="E54" i="15"/>
  <c r="F54" i="15"/>
  <c r="E55" i="15"/>
  <c r="F55" i="15"/>
  <c r="E56" i="15"/>
  <c r="F56" i="15"/>
  <c r="B44" i="15" l="1"/>
  <c r="B53" i="15" l="1"/>
  <c r="E53" i="15" s="1"/>
  <c r="B52" i="15"/>
  <c r="B51" i="15"/>
  <c r="B50" i="15"/>
  <c r="B49" i="15"/>
  <c r="B48" i="15"/>
  <c r="B47" i="15"/>
  <c r="B46" i="15"/>
  <c r="B45" i="15"/>
  <c r="E18" i="15" l="1"/>
  <c r="F18" i="15"/>
  <c r="F17" i="15" l="1"/>
  <c r="E14" i="15" s="1"/>
  <c r="G16" i="15" l="1"/>
  <c r="K42" i="10"/>
  <c r="K32" i="9" l="1"/>
  <c r="H32" i="9"/>
  <c r="J32" i="9" s="1"/>
  <c r="K45" i="9"/>
  <c r="K42" i="9"/>
  <c r="H49" i="13" l="1"/>
  <c r="J49" i="13" s="1"/>
  <c r="H48" i="13"/>
  <c r="J48" i="13" s="1"/>
  <c r="H31" i="13"/>
  <c r="J31" i="13" s="1"/>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8" i="10"/>
  <c r="H27" i="10"/>
  <c r="H26" i="10"/>
  <c r="H24" i="10"/>
  <c r="H63" i="9"/>
  <c r="J63" i="9" s="1"/>
  <c r="H62" i="9"/>
  <c r="J62" i="9" s="1"/>
  <c r="H61" i="9"/>
  <c r="J61" i="9" s="1"/>
  <c r="H60" i="9"/>
  <c r="J60" i="9" s="1"/>
  <c r="H59" i="9"/>
  <c r="J59" i="9" s="1"/>
  <c r="H58" i="9"/>
  <c r="J58" i="9" s="1"/>
  <c r="H57" i="9"/>
  <c r="J57" i="9" s="1"/>
  <c r="H56" i="9"/>
  <c r="J56" i="9" s="1"/>
  <c r="H55" i="9"/>
  <c r="J55" i="9" s="1"/>
  <c r="H54" i="9"/>
  <c r="J54" i="9" s="1"/>
  <c r="H53" i="9"/>
  <c r="J53" i="9" s="1"/>
  <c r="H52" i="9"/>
  <c r="J52" i="9" s="1"/>
  <c r="H51" i="9"/>
  <c r="J51" i="9" s="1"/>
  <c r="H50" i="9"/>
  <c r="J50" i="9" s="1"/>
  <c r="H49" i="9"/>
  <c r="J49" i="9" s="1"/>
  <c r="H48" i="9"/>
  <c r="J48" i="9" s="1"/>
  <c r="H47" i="9"/>
  <c r="J47" i="9" s="1"/>
  <c r="H46" i="9"/>
  <c r="J46" i="9" s="1"/>
  <c r="H45" i="9"/>
  <c r="J45" i="9" s="1"/>
  <c r="H44" i="9"/>
  <c r="J44" i="9" s="1"/>
  <c r="H43" i="9"/>
  <c r="J43" i="9" s="1"/>
  <c r="H42" i="9"/>
  <c r="J42" i="9" s="1"/>
  <c r="H41" i="9"/>
  <c r="J41" i="9" s="1"/>
  <c r="H40" i="9"/>
  <c r="J40" i="9" s="1"/>
  <c r="H39" i="9"/>
  <c r="J39" i="9" s="1"/>
  <c r="H38" i="9"/>
  <c r="J38" i="9" s="1"/>
  <c r="H37" i="9"/>
  <c r="J37" i="9" s="1"/>
  <c r="H36" i="9"/>
  <c r="H35" i="9"/>
  <c r="J35" i="9" s="1"/>
  <c r="H34" i="9"/>
  <c r="J34" i="9" s="1"/>
  <c r="H33" i="9"/>
  <c r="J33" i="9" s="1"/>
  <c r="H31" i="9"/>
  <c r="J31" i="9" s="1"/>
  <c r="H30" i="9"/>
  <c r="J30" i="9" s="1"/>
  <c r="H29" i="9"/>
  <c r="J29" i="9" s="1"/>
  <c r="H28" i="9"/>
  <c r="J28" i="9" s="1"/>
  <c r="H26" i="9"/>
  <c r="J26" i="9" s="1"/>
  <c r="H25" i="9"/>
  <c r="J25" i="9" s="1"/>
  <c r="H24" i="9"/>
  <c r="J24" i="9" s="1"/>
  <c r="H24" i="11"/>
  <c r="K21" i="13" l="1"/>
  <c r="K36" i="9"/>
  <c r="J36" i="9"/>
  <c r="K21" i="9" s="1"/>
  <c r="J24" i="11"/>
  <c r="K24" i="11"/>
  <c r="K48" i="13"/>
  <c r="K31" i="13"/>
  <c r="K49" i="13"/>
  <c r="K61" i="10"/>
  <c r="K49" i="10"/>
  <c r="K48" i="10"/>
  <c r="K47" i="10"/>
  <c r="K33" i="10"/>
  <c r="K56" i="9"/>
  <c r="K50" i="9"/>
  <c r="K48" i="9"/>
  <c r="K47" i="9"/>
  <c r="K63" i="9"/>
  <c r="K62" i="9"/>
  <c r="K61" i="9"/>
  <c r="K60" i="9"/>
  <c r="K59" i="9"/>
  <c r="K58" i="9"/>
  <c r="K57" i="9"/>
  <c r="K55" i="9"/>
  <c r="K54" i="9"/>
  <c r="K53" i="9"/>
  <c r="K52" i="9"/>
  <c r="K51" i="9"/>
  <c r="K46" i="9"/>
  <c r="K44" i="9"/>
  <c r="K43" i="9"/>
  <c r="K40" i="9"/>
  <c r="K39" i="9"/>
  <c r="K37" i="9"/>
  <c r="K34" i="9"/>
  <c r="K33" i="9"/>
  <c r="K31" i="9"/>
  <c r="K30" i="9"/>
  <c r="K29" i="9"/>
  <c r="K28" i="9"/>
  <c r="K25" i="9"/>
  <c r="K24" i="9"/>
  <c r="K26" i="10" l="1"/>
  <c r="K28" i="10"/>
  <c r="K30" i="10"/>
  <c r="K31" i="10"/>
  <c r="K34" i="10"/>
  <c r="K35" i="10"/>
  <c r="K37" i="10"/>
  <c r="K39" i="10"/>
  <c r="K41" i="10"/>
  <c r="K43" i="10"/>
  <c r="K44" i="10"/>
  <c r="K45" i="10"/>
  <c r="K46" i="10"/>
  <c r="K50" i="10"/>
  <c r="K51" i="10"/>
  <c r="K53" i="10"/>
  <c r="K54" i="10"/>
  <c r="K55" i="10"/>
  <c r="K56" i="10"/>
  <c r="K57" i="10"/>
  <c r="K58" i="10"/>
  <c r="K59" i="10"/>
  <c r="K60" i="10"/>
  <c r="K62" i="10"/>
  <c r="K24" i="10"/>
  <c r="J33" i="10" l="1"/>
  <c r="H25" i="11" l="1"/>
  <c r="J25" i="11" s="1"/>
  <c r="H26" i="11"/>
  <c r="J26" i="11" s="1"/>
  <c r="H28" i="11"/>
  <c r="J28" i="11" s="1"/>
  <c r="H29" i="11"/>
  <c r="J29" i="11" s="1"/>
  <c r="H30" i="11"/>
  <c r="J30" i="11" s="1"/>
  <c r="H31" i="11"/>
  <c r="J31" i="11" s="1"/>
  <c r="H32" i="11"/>
  <c r="H33" i="11"/>
  <c r="H34" i="11"/>
  <c r="J34" i="11" s="1"/>
  <c r="H35" i="11"/>
  <c r="J35" i="11" s="1"/>
  <c r="H36" i="11"/>
  <c r="J36" i="11" s="1"/>
  <c r="H37" i="11"/>
  <c r="J37" i="11" s="1"/>
  <c r="H38" i="11"/>
  <c r="J38" i="11" s="1"/>
  <c r="H39" i="11"/>
  <c r="J39" i="11" s="1"/>
  <c r="H40" i="11"/>
  <c r="J40" i="11" s="1"/>
  <c r="H41" i="11"/>
  <c r="H42" i="11"/>
  <c r="H43" i="11"/>
  <c r="J43" i="11" s="1"/>
  <c r="H44" i="11"/>
  <c r="H45" i="11"/>
  <c r="J45" i="11" s="1"/>
  <c r="H46" i="11"/>
  <c r="J46" i="11" s="1"/>
  <c r="H47" i="11"/>
  <c r="H48" i="11"/>
  <c r="H49" i="11"/>
  <c r="J49" i="11" s="1"/>
  <c r="H50" i="11"/>
  <c r="H51" i="11"/>
  <c r="J51" i="11" s="1"/>
  <c r="H52" i="11"/>
  <c r="H53" i="11"/>
  <c r="J53" i="11" s="1"/>
  <c r="H54" i="11"/>
  <c r="J54" i="11" s="1"/>
  <c r="H55" i="11"/>
  <c r="J55" i="11" s="1"/>
  <c r="H56" i="11"/>
  <c r="J56" i="11" s="1"/>
  <c r="H57" i="11"/>
  <c r="J57" i="11" s="1"/>
  <c r="H58" i="11"/>
  <c r="J58" i="11" s="1"/>
  <c r="H59" i="11"/>
  <c r="J59" i="11" s="1"/>
  <c r="H60" i="11"/>
  <c r="J60" i="11" s="1"/>
  <c r="H61" i="11"/>
  <c r="H62" i="11"/>
  <c r="J62" i="11" s="1"/>
  <c r="H63" i="11"/>
  <c r="J63" i="11" s="1"/>
  <c r="H64" i="11"/>
  <c r="J64" i="11" s="1"/>
  <c r="H65" i="11"/>
  <c r="J65" i="11" s="1"/>
  <c r="H66" i="11"/>
  <c r="J66" i="11" s="1"/>
  <c r="J41" i="11" l="1"/>
  <c r="K41" i="11"/>
  <c r="K50" i="11"/>
  <c r="J50" i="11"/>
  <c r="K48" i="11"/>
  <c r="J48" i="11"/>
  <c r="K52" i="11"/>
  <c r="J52" i="11"/>
  <c r="K61" i="11"/>
  <c r="J61" i="11"/>
  <c r="K44" i="11"/>
  <c r="J44" i="11"/>
  <c r="K42" i="11"/>
  <c r="J42" i="11"/>
  <c r="K47" i="11"/>
  <c r="J47" i="11"/>
  <c r="K33" i="11"/>
  <c r="J33" i="11"/>
  <c r="K32" i="11"/>
  <c r="J32" i="11"/>
  <c r="K60" i="11"/>
  <c r="K59" i="11"/>
  <c r="K58" i="11"/>
  <c r="K57" i="11"/>
  <c r="K56" i="11"/>
  <c r="K55" i="11"/>
  <c r="K54" i="11"/>
  <c r="K53" i="11"/>
  <c r="K51" i="11"/>
  <c r="K49" i="11"/>
  <c r="K46" i="11"/>
  <c r="K45" i="11"/>
  <c r="K63" i="11"/>
  <c r="K64" i="11"/>
  <c r="K65" i="11"/>
  <c r="K66" i="11"/>
  <c r="K43" i="11"/>
  <c r="K39" i="11"/>
  <c r="K38" i="11"/>
  <c r="K37" i="11"/>
  <c r="K36" i="11"/>
  <c r="K30" i="11"/>
  <c r="K29" i="11"/>
  <c r="K28" i="11"/>
  <c r="K34" i="11"/>
  <c r="K25" i="11"/>
  <c r="K35" i="11"/>
  <c r="K31" i="11"/>
  <c r="K26" i="11"/>
  <c r="K62" i="11"/>
  <c r="K21" i="11" l="1"/>
  <c r="K22" i="11"/>
  <c r="L21" i="11" l="1"/>
  <c r="J37" i="10"/>
  <c r="K22" i="13" l="1"/>
  <c r="L21" i="13" s="1"/>
  <c r="K20" i="13"/>
  <c r="J62" i="10"/>
  <c r="J61" i="10"/>
  <c r="J60" i="10"/>
  <c r="J59" i="10"/>
  <c r="J58" i="10"/>
  <c r="J57" i="10"/>
  <c r="J56" i="10"/>
  <c r="J55" i="10"/>
  <c r="J54" i="10"/>
  <c r="J51" i="10"/>
  <c r="J50" i="10"/>
  <c r="J49" i="10"/>
  <c r="J48" i="10"/>
  <c r="J47" i="10"/>
  <c r="J46" i="10"/>
  <c r="J45" i="10"/>
  <c r="J44" i="10"/>
  <c r="J43" i="10"/>
  <c r="J42" i="10"/>
  <c r="J41" i="10"/>
  <c r="J40" i="10"/>
  <c r="J39" i="10"/>
  <c r="J34" i="10"/>
  <c r="J36" i="10"/>
  <c r="J35" i="10"/>
  <c r="J31" i="10"/>
  <c r="J30" i="10"/>
  <c r="J26" i="10"/>
  <c r="J28" i="10"/>
  <c r="J24" i="10"/>
  <c r="K49" i="9"/>
  <c r="E18" i="13" l="1"/>
  <c r="K18" i="13"/>
  <c r="J38" i="10"/>
  <c r="K38" i="10"/>
  <c r="J52" i="10"/>
  <c r="K52" i="10"/>
  <c r="J32" i="10"/>
  <c r="K32" i="10"/>
  <c r="K27" i="10"/>
  <c r="J27" i="10"/>
  <c r="K26" i="9"/>
  <c r="K22" i="10" l="1"/>
  <c r="K35" i="9"/>
  <c r="K22" i="9" s="1"/>
  <c r="L21" i="9" s="1"/>
  <c r="K20" i="9" l="1"/>
  <c r="E18" i="9" s="1"/>
  <c r="E17" i="9" s="1" a="1"/>
  <c r="E17" i="9" s="1"/>
  <c r="K18" i="9" l="1"/>
  <c r="J53" i="10"/>
  <c r="K21" i="10" s="1"/>
  <c r="L21" i="10" s="1"/>
  <c r="K20" i="10" l="1"/>
  <c r="E18" i="10" s="1"/>
  <c r="E17" i="10" s="1" a="1"/>
  <c r="E17" i="10" s="1"/>
  <c r="K20" i="11"/>
  <c r="E18" i="11" s="1"/>
  <c r="E17" i="11" s="1" a="1"/>
  <c r="E17" i="11" s="1"/>
  <c r="K18" i="10" l="1"/>
  <c r="K18"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<sst xmlns="http://schemas.openxmlformats.org/spreadsheetml/2006/main" count="1024" uniqueCount="522">
  <si>
    <t>Table of Contents</t>
  </si>
  <si>
    <t>REMRate</t>
  </si>
  <si>
    <t>Ekotrope</t>
  </si>
  <si>
    <t>EnergyGauge</t>
  </si>
  <si>
    <t>PreDrywall</t>
  </si>
  <si>
    <t>HVACQiEval</t>
  </si>
  <si>
    <t>2009 IECC</t>
  </si>
  <si>
    <t>2018 IECC</t>
  </si>
  <si>
    <t>Photos-Notes</t>
  </si>
  <si>
    <t>Reference</t>
  </si>
  <si>
    <t>RESNET QA Review Checklist---REMRate</t>
  </si>
  <si>
    <t>Project ID information</t>
  </si>
  <si>
    <t>Registry ID#:</t>
  </si>
  <si>
    <t>This Registry ID# cell can be left blank if not yet known (or given) at time of QA</t>
  </si>
  <si>
    <t>Type of QA:</t>
  </si>
  <si>
    <t>Rater:</t>
  </si>
  <si>
    <t>RFI:</t>
  </si>
  <si>
    <t>QAD:</t>
  </si>
  <si>
    <t>QAD involved in Rating?:</t>
  </si>
  <si>
    <t>Housing Type:</t>
  </si>
  <si>
    <t>Street Address:</t>
  </si>
  <si>
    <t>City:</t>
  </si>
  <si>
    <t>State:</t>
  </si>
  <si>
    <t>Zip Code:</t>
  </si>
  <si>
    <t>Date (File Review):</t>
  </si>
  <si>
    <t>Date (Field Review):</t>
  </si>
  <si>
    <t>Date (Re-Review):</t>
  </si>
  <si>
    <t>Percentage pass rate =&gt;</t>
  </si>
  <si>
    <t>Passing score =&gt;</t>
  </si>
  <si>
    <t>Total Overall Rating Score Points</t>
  </si>
  <si>
    <t>Checklist Item instructions</t>
  </si>
  <si>
    <t>REM/Rate pages</t>
  </si>
  <si>
    <t>Binary: "N/A", "Satisfactory" or "Unsatisfactory"
Severity:  "N/A", "Satisfactory" or if incorrect, 1 Low, 2 Medium, 3 High</t>
  </si>
  <si>
    <t>Frequency</t>
  </si>
  <si>
    <t>Importance</t>
  </si>
  <si>
    <t>(2*I)+F</t>
  </si>
  <si>
    <t>Binary Multiplier</t>
  </si>
  <si>
    <t>((2*I)+F)* Binary Multiplier</t>
  </si>
  <si>
    <t>Comments</t>
  </si>
  <si>
    <t>Composite score of "Overall Rating Score" x "Severity Score"</t>
  </si>
  <si>
    <t>1*</t>
  </si>
  <si>
    <t>Address not duplicated for Provider in Registry</t>
  </si>
  <si>
    <t>Confirm that there are no duplicates or double entries of this address for the Provider in the registry. 
If there is a valid duplicate, then clarify why there is a duplicate.  
SCORING:  "Satisfactory" if no duplicate or valid duplicate.
"Unsatisfactory" if invalid duplicate.</t>
  </si>
  <si>
    <r>
      <rPr>
        <sz val="12"/>
        <color rgb="FF000000"/>
        <rFont val="Calibri"/>
        <family val="2"/>
        <scheme val="minor"/>
      </rPr>
      <t>Registry Check;</t>
    </r>
    <r>
      <rPr>
        <i/>
        <sz val="12"/>
        <color rgb="FF000000"/>
        <rFont val="Calibri"/>
        <family val="2"/>
        <scheme val="minor"/>
      </rPr>
      <t xml:space="preserve"> Property/Builder Information</t>
    </r>
  </si>
  <si>
    <t>Rater provided a signed Standard Disclosure Form (as required)</t>
  </si>
  <si>
    <t>Supporting Documentation</t>
  </si>
  <si>
    <t>Testing Equipment Condition &amp; Calibration meets Standards</t>
  </si>
  <si>
    <t>4*</t>
  </si>
  <si>
    <t>The address on the supporting documentation matches the address in the registry. For example, they should each say some version of Street or St, Avenue or Av or Ave, Road or Rd, Boulevard or Blvd, etc. This USPS webpage can be used as a tool if the address is available on it at the time of QA. Otherwise, QAD has to verify address as best as possible. The Registry uses SmartyStreets to verify new addresses.
SCORING:
Satisfactory:  address is verified as correct.
Unsatisfactory:  documents not consistent so address cannot be verifed as correct.</t>
  </si>
  <si>
    <t>Property/Builder Information</t>
  </si>
  <si>
    <t>5*</t>
  </si>
  <si>
    <t>Accurate documentation of the rating date on which the final field data was collected is important because inaccuracies make tracking documentation difficult and may impact QA duties based on the number of homes rated to date. Rating date must be in chronological order to the supporting documentation. 
SCORING:  "Satisfactory" when correct or "Unsatisfactory" when incorrect.</t>
  </si>
  <si>
    <t>Rating Information</t>
  </si>
  <si>
    <t>For File QA, the sampling process provided or available must include sufficient documentation to comply with Chapter 6. 
SCORING:  "Satisfactory" when correct or "Unsatisfactory" when incorrect.</t>
  </si>
  <si>
    <t>7*</t>
  </si>
  <si>
    <t>Climate location correct</t>
  </si>
  <si>
    <t>Climate location can have an impact on the HERS Index for several reasons. Climate location of the rating file must correspond with the house's physical location. QAD must use their knowledge of the region to verify climate location. 
SCORING:  "Satisfactory" when correct or "Unsatisfactory" when incorrect.</t>
  </si>
  <si>
    <t>Site Information</t>
  </si>
  <si>
    <t>Utility rates are correct and complete</t>
  </si>
  <si>
    <t>Conditioned Floor Area</t>
  </si>
  <si>
    <t>Verify that the Conditioned Floor Area which is entered into the software corresponds with plans and/or field data collected by the Rater/RFI for the actual condition of the rated home. 
SCORING:
Satisfactory:  CFA varies by +/- &lt;5%
1:  CFA varies by +/- 5%-10%
2:  CFA varies by +/- &gt;10%-20%
3:  CFA varies by +/- &gt;20%</t>
  </si>
  <si>
    <t>Building Information</t>
  </si>
  <si>
    <t>Infiltration Volume</t>
  </si>
  <si>
    <t>Verify that the Infiltration Volume which is entered into the software corresponds with plans and/or field data collected by the Rater/RFI for the actual condition of the rated home.
SCORING:
Satisfactory:  Infiltration Volume varies by +/- &lt;5%
1:  Infiltration Volume varies by +/- 5%-10%
2:  Infiltration Volume varies by +/- &gt;10%-20%
3:  Infiltration Volume varies by +/- &gt;20%</t>
  </si>
  <si>
    <t>12*</t>
  </si>
  <si>
    <t>Number of floors, including walkout basement</t>
  </si>
  <si>
    <t>Confirm that the number of building stories corresponds with the number identified by the Rater/RFI on site or plans. If there is a discrepancy between the plans and what the Rater/RFI identified versus what was modeled, the information gathered by the Rater/RFI shall be used as it can be more easily confirmed.
SCORING:  "Satisfactory" when correct or "Unsatisfactory" when incorrect.</t>
  </si>
  <si>
    <t>Number of bedrooms</t>
  </si>
  <si>
    <t>Confirm that the number of bedrooms corresponds with the number identified by the Rater/RFI on site or plans. If there is a discrepancy between the plans and what the Rater/RFI identified versus what was modeled, the information gathered by the Rater/RFI shall be used as it can be more easily confirmed.
SCORING:  "Satisfactory" when correct or "Unsatisfactory" when incorrect.</t>
  </si>
  <si>
    <t>Foundation Type(s)</t>
  </si>
  <si>
    <t>Confirm that the foundation type which is entered into the software corresponds with plans and/or field data collected by the Rater/RFI on site for the actual condition of the rated home.
SCORING:  "Satisfactory" when correct or "Unsatisfactory" when incorrect.</t>
  </si>
  <si>
    <t>Building Information/Foundation Walls/Slab Floors/Floors</t>
  </si>
  <si>
    <t>Foundation Walls</t>
  </si>
  <si>
    <t>Slab Floors</t>
  </si>
  <si>
    <t>Framed Floors</t>
  </si>
  <si>
    <t>Floors</t>
  </si>
  <si>
    <t>Above-Grade Walls</t>
  </si>
  <si>
    <t>Above Grade Walls</t>
  </si>
  <si>
    <t>Windows (and Glass Doors)</t>
  </si>
  <si>
    <t>Windows and Glass Doors</t>
  </si>
  <si>
    <t>Doors (opaque)</t>
  </si>
  <si>
    <t>Verify that the door types, R-values, areas, and wall assignments which are entered into the software correspond with plans and/or field data collected by the Rater/RFI for the actual condition of the rated home.
*For new doors, best practice is to collect NFRC labels and photographs. NFRC rating labels often list many configurations of the door, so make sure the entered information matches the specific door type.
SCORING:  "Satisfactory" when correct or "Unsatisfactory" when incorrect.
GUIDANCE:
*Door Type - Value in software corresponds with supporting docs or onsite verification
*R-Value - Supporting docs provided by Rater/RFI OR value listed is consistent with door type identified
*Door Area - QAD value within 10% of Rater/RFI value
*Surface Color - Value in software corresponds with supporting docs or onsite verification
*Wall Assignment - Is correct as long as exposure is correct (to ambient, to garage, etc.) - even if on wrong wall</t>
  </si>
  <si>
    <t>Doors</t>
  </si>
  <si>
    <t>Ceilings</t>
  </si>
  <si>
    <t>Radiant Barriers and Roof Properties</t>
  </si>
  <si>
    <t>Confirm that roof properties (exterior color, radiant barrier, clay tile or concrete roofing, and sub-tile ventilation) which are entered into the software correspond with plans and/or field data collected by the Rater/RFI for the actual condition of the rated home.
*Verify that, in general, areas of pitched roofs are greater than the flat ceiling area and also that the attic assembly is handled properly in the software for sealed and unsealed attic conditions.
*Verify whether the radiant barrier material is in contact with another material other than roof trusses (e.g. foam insulation is sprayed to the inside of the radiant barrier material if on the underside of the roof sheathing). If so, then the radiant barrier material will most likely not operate as intended and the radiant barrier checkbox should not be selected in the rating software.
SCORING:  "Satisfactory" when correct and "Unsatisfactory" when incorrect.
GUIDANCE:
*Roof Type - Value in software corresponds with supporting docs or onsite verification
*Surface Color - Value in software corresponds with supporting docs or onsite verification</t>
  </si>
  <si>
    <t>Skylights</t>
  </si>
  <si>
    <t>For each skylight, confirm that the types, U-values, SHGCs, pitches, areas, shading, orientations and ceiling assignments which are entered into the software correspond with plans and/or field data collected by the Rater/RFI for the actual condition of the rated home.
SCORING:  "Satisfactory" when correct or "Unsatisfactory" when incorrect.
GUIDANCE:
*Window Area - QAD value within 5% of Rater/RFI value
*SHGC / U-Value - Value in software corresponds with supporting docs or onsite verification
*Roof Assignment / Orientation - Value in software corresponds with supporting docs or onsite verification
*Pitch - Value in software matches roof pitch or within 1 (4/12 instead of 5/12)</t>
  </si>
  <si>
    <t>Heating System</t>
  </si>
  <si>
    <t>Mechanical Equipment/GSHP Well</t>
  </si>
  <si>
    <t>Cooling System</t>
  </si>
  <si>
    <t>Thermostat Type</t>
  </si>
  <si>
    <t>Mechanical Equipment</t>
  </si>
  <si>
    <t>Water Heating Systems</t>
  </si>
  <si>
    <t>Hot Water Distribution</t>
  </si>
  <si>
    <t>DHW Efficiencies</t>
  </si>
  <si>
    <t>Duct Systems</t>
  </si>
  <si>
    <t>Duct Leakage Test Results</t>
  </si>
  <si>
    <t>Envelope Leakage Test Results</t>
  </si>
  <si>
    <t>Infiltration/Ventilation</t>
  </si>
  <si>
    <t>Ventilation Systems</t>
  </si>
  <si>
    <t>Refrigerators</t>
  </si>
  <si>
    <t>Lights and Appliances</t>
  </si>
  <si>
    <t>Dishwashers</t>
  </si>
  <si>
    <t>Range/Oven Fuel, Induction and Convection</t>
  </si>
  <si>
    <t>Rater/RFI should provide supporting documentation for Range and Oven inputs such as field photos and/or builder purchase orders.
SCORING:  "Satisfactory" when correct or "Unsatisfactory" when incorrect.
GUIDANCE:
*Fuel Type - Value in software corresponds with supporting docs or onsite verification.  If range is not installed and range location is plumbed for both electric and gas, model should reflect the predominant range fuel in that market.
*Convection Oven - Value in software corresponds with supporting docs or onsite verification.
*Induction Stove - Value in software corresponds with supporting docs or onsite verification.</t>
  </si>
  <si>
    <t>Clothes Dryers</t>
  </si>
  <si>
    <t>Clothes Washers</t>
  </si>
  <si>
    <t>Lighting types and percentages</t>
  </si>
  <si>
    <t>Ceiling Fan CFM/Watt</t>
  </si>
  <si>
    <t>Interior Mass entries</t>
  </si>
  <si>
    <t>Interior mass entries can be verified against architectural plans and/or field photos. Confirm that the interior mass entries correspond with those identified by the Rater/RFI on site or plans. 
SCORING:  "Satisfactory" when correct or "Unsatisfactory" when incorrect.
GUIDANCE:
Satisfactory:  Thermal Mass Type correct, Location correct, Area within 10%, and Thickness within 10%.</t>
  </si>
  <si>
    <t>Interior Mass</t>
  </si>
  <si>
    <t>Active Solar Systems</t>
  </si>
  <si>
    <t>Supporting documentation for Active Solar System (solar hot water and/or air system) should include photos and/or manufacturer’s data provided by the installer or builder. Confirm that the active solar system entries correspond with those identified by the Rater/RFI on site or plans. 
SCORING:  "Satisfactory" when correct or "Unsatisfactory" when incorrect. 
GUIDANCE:
Satisfactory:  Active Solar System Type correct, Collector Loop Type correct, Collector Type correct, Collector Orientation within 45 degrees, Collector Area within 10%, Collector Tilt within 10%, and Storage Volume within 10%.</t>
  </si>
  <si>
    <t>Active Solar</t>
  </si>
  <si>
    <t>Photovoltaic Energy Systems</t>
  </si>
  <si>
    <t>Supporting documentation for Photovoltaic Energy Systems (on-site power production) should include photos and/or manufacturer’s data provided by the installer or builder. Confirm that the photovoltaic energy system entries correspond with those identified by the Rater/RFI on site or plans. 
SCORING:  "Satisfactory" when correct or "Unsatisfactory" when incorrect. 
GUIDANCE:
Satisfactory:  Photovoltaic Energy Systems Array Orientation within 45 degrees, Array Area within 10%, Array Peak Power within 10%, Array Tilt within 10%, and Inverter Efficiency within 5%.</t>
  </si>
  <si>
    <t>Photovoltaics</t>
  </si>
  <si>
    <t>Sunspace entries</t>
  </si>
  <si>
    <t>Sunspace</t>
  </si>
  <si>
    <t>Other items not specified in this checklist (describe in comments)</t>
  </si>
  <si>
    <t>Other</t>
  </si>
  <si>
    <t>QAD DISCRETION</t>
  </si>
  <si>
    <t>QA Review is free of fraudulent and/or falsified data</t>
  </si>
  <si>
    <t>ALL</t>
  </si>
  <si>
    <t>RESNET QA Review Checklist---Ekotrope</t>
  </si>
  <si>
    <t xml:space="preserve"> </t>
  </si>
  <si>
    <t>Ekotrope pages</t>
  </si>
  <si>
    <t>Site Info</t>
  </si>
  <si>
    <t>Project Header Page</t>
  </si>
  <si>
    <t>6*</t>
  </si>
  <si>
    <t>Rating Info</t>
  </si>
  <si>
    <t>Utility Rates</t>
  </si>
  <si>
    <t>10*</t>
  </si>
  <si>
    <t>General Info</t>
  </si>
  <si>
    <t>11*</t>
  </si>
  <si>
    <t>Slabs</t>
  </si>
  <si>
    <t>Slab</t>
  </si>
  <si>
    <t>Framed Floor</t>
  </si>
  <si>
    <t>Foundation Wall</t>
  </si>
  <si>
    <t>Slab/Framed Floor/Foundation Wall</t>
  </si>
  <si>
    <t>Wall</t>
  </si>
  <si>
    <t>Ceilings/Roofs</t>
  </si>
  <si>
    <t>Ceiling/Roof</t>
  </si>
  <si>
    <t>Opaque Doors</t>
  </si>
  <si>
    <t>Opaque Door</t>
  </si>
  <si>
    <t>Window or Glass Door</t>
  </si>
  <si>
    <t>Skylight</t>
  </si>
  <si>
    <t>Distribution Systems</t>
  </si>
  <si>
    <t>Mechanical Ventilation/Natural Ventilation</t>
  </si>
  <si>
    <t>Ceiling Fans</t>
  </si>
  <si>
    <t>Climate Control</t>
  </si>
  <si>
    <t>Water</t>
  </si>
  <si>
    <t>Lighting locations, types and percentages</t>
  </si>
  <si>
    <t>Lighting</t>
  </si>
  <si>
    <t>Kitchen Appliances</t>
  </si>
  <si>
    <t>Range/Oven Fuel, Convection and Induction</t>
  </si>
  <si>
    <t>Infiltration</t>
  </si>
  <si>
    <t>Infiltration:  Air Sealing</t>
  </si>
  <si>
    <t>Onsite Generation</t>
  </si>
  <si>
    <t>Supporting documentation for Solar Photovoltaic or Wind Energy Systems (Onsite Generation) should include photos and/or manufacturer’s data provided by the installer or builder. Confirm that the photovoltaic energy system entries correspond with those identified by the Rater/RFI on site or plans. 
SCORING:  "Satisfactory" when correct or "Unsatisfactory" when incorrect. 
GUIDANCE:
Satisfactory:  Photovoltaic Energy Systems Array Orientation within 45 degrees, Array Area within 10%, Array Peak Power within 10%, Array Tilt within 10%, and Inverter Efficiency within 5%.</t>
  </si>
  <si>
    <t>RESNET QA Review Checklist---EnergyGauge</t>
  </si>
  <si>
    <t>EnergyGauge pages</t>
  </si>
  <si>
    <t>Address not duplicated in Registry</t>
  </si>
  <si>
    <t>3*</t>
  </si>
  <si>
    <t>Final Inspection Date is properly assigned</t>
  </si>
  <si>
    <t>Accurate documentation of the final inspection date on which the final field data was collected is important because inaccuracies make tracking documentation difficult and may impact QA duties based on the number of homes rated to date. Final inspection date must be in cronological order to the supporting documentation. 
SCORING:  "Satisfactory" when correct or "Unsatisfactory" when incorrect.</t>
  </si>
  <si>
    <t>Project</t>
  </si>
  <si>
    <t>Number of stories</t>
  </si>
  <si>
    <t>Climate</t>
  </si>
  <si>
    <t>Spaces</t>
  </si>
  <si>
    <t>Verify that the Infiltration Volume which is entered into the software corresponds with plans and/or field data collected by the Rater/RFI for the actual condition of the rated home. If QA is after the final inspection and testing, then QAD needs to verify the field testing condition of attic hatch and the correct dropdown for Tested with Attic Hatch in the software.
SCORING:
Satisfactory:  Infiltration Volume varies by +/- &lt;5%
1:  Infiltration Volume varies by +/- 5%-10%
2:  Infiltration Volume varies by +/- &gt;10%-20%
3:  Infiltration Volume varies by +/- &gt;20%</t>
  </si>
  <si>
    <t>Roof/Attic Structure</t>
  </si>
  <si>
    <t>Confirm that roof properties (roof configuration, roofing material, attic description, roof color, conditioned ceiling footprint area, roof pitch, solar absorptance, emittance, roof insulation R-value and grade, roof framing fraction, radiant barrier and attic ventilation) which are entered into the software correspond with plans and/or field data collected by the Rater/RFI for the actual condition of the rated home.
*Verify that, in general, areas of pitched roofs are greater than the flat ceiling area and also that the attic assembly is handled properly in the software for sealed and unsealed attic conditions.
*Verify whether the radiant barrier material is in contact with another material other than roof trusses (e.g. foam insulation is sprayed to the inside of the radiant barrier material if on the underside of the roof sheathing). If so, then the radiant barrier material will most likely not operate as intended and the radiant barrier checkbox should not be selected in the rating software.
SCORING:  "Satisfactory" when correct and "Unsatisfactory" when incorrect.
GUIDANCE:
*Roof Configuration - Value in software corresponds with supporting docs or onsite verification
*Roofing Material - Value in software corresponds with supporting docs or onsite verification
*Attic Description - Value in software corresponds with supporting docs or onsite verification
*Roof Color - Value in software corresponds with supporting docs or onsite verification
*Conditioned Ceiling Footprint Area - QAD value within 10% of Rater/RFI value
*Roof Pitch - Value in software within 1 point (ex. 4/12: 3/12, 4/12 or 5/12) of supporting docs or onsite verification
*Solar Absorptance - Value in software corresponds with supporting docs or onsite verification
*Emittance - Value in software corresponds with supporting docs or onsite verification
*Roof Deck Insulation R-Value and Grading - Within ANSI/RESNET/ICC 301-2019 Appendix A:  depth/void variance for insulation type and grade identified
*Roof Framing Fraction - Value in software corresponds with supporting docs or onsite verification
*Radiant Barrier System - Value in software corresponds with supporting docs or onsite verification
*Attic Ventilation - Value in software corresponds with supporting docs or onsite verification</t>
  </si>
  <si>
    <t>Roof</t>
  </si>
  <si>
    <t>Walls</t>
  </si>
  <si>
    <t>Verify that the door wall assignments, U-values, areas, door types and storm door types which are entered into the software correspond with plans and/or field data collected by the Rater/RFI for the actual condition of the rated home.
*For new doors, best practice is to collect NFRC labels and photographs.  NFRC rating labels often list many configurations of the door, so make sure the entered information matches the specific door type.
SCORING:  "Satisfactory" when correct or "Unsatisfactory" when incorrect.
GUIDANCE:
*Wall ID - Value in software corresponds with supporting docs or onsite verification
*Winter U-Value - Value in software corresponds with supporting docs or onsite verification
*Door Area Data - QAD value within 10% of Rater/RFI value
*Door Type / Storm Door Type - Value in software corresponds with supporting docs or onsite verification</t>
  </si>
  <si>
    <t>Windows</t>
  </si>
  <si>
    <t>For each skylight, confirm that the U-Factor, SHGC, characteristics, curb height and R-value, shaft height and R-value, tilt, # windows, area, shading and screens which are entered into the software correspond with plans and/or field data collected by the Rater/RFI for the actual condition of the rated home.
SCORING:  "Satisfactory" when correct or "Unsatisfactory" when incorrect.
GUIDANCE:
*Skylight location assigned correctly
*SHGC / U-Value - QAD values of each within 0.04 from Rater/RFI values
*Window Characteristics - Value in software corresponds with supporting docs or onsite verification
*Skylight Curb Height &amp; R-Value/Shaft Height &amp; R-Value/Tilt - QAD value within 5% of Rater/RFI value
*Window Area Data of each modeled skylight - QAD value within 5% of Rater/RFI value
*Shades and Screens - Value in software corresponds with supporting docs or onsite verification</t>
  </si>
  <si>
    <t>Sunsp.</t>
  </si>
  <si>
    <t>Interior mass entries can be verified against architectural plans and/or field photos. Confirm that the interior mass entries correspond with those identified by the Rater/RFI on site or plans. 
SCORING:  "Satisfactory" when correct or "Unsatisfactory" when incorrect.
GUIDANCE:
*Added Mass Type correct, Space Name correct, Area within 10%, and Thickness within 10%.
*Value in software corresponds with supporting docs or onsite verification.</t>
  </si>
  <si>
    <t>Mass</t>
  </si>
  <si>
    <t>Cool/Well Pumps</t>
  </si>
  <si>
    <t>Heat/Well Pumps</t>
  </si>
  <si>
    <t>Ducts</t>
  </si>
  <si>
    <t>Mvent/Cool</t>
  </si>
  <si>
    <t>Water Heating &amp; Hot Water Distribution Systems</t>
  </si>
  <si>
    <t>Hot Water</t>
  </si>
  <si>
    <t>Solar Hot Water Systems</t>
  </si>
  <si>
    <t>Supporting documentation for Solar Hot Water System (solar hot water and/or air system) should include photos and/or manufacturer’s data provided by the installer or builder. Confirm that the Solar Hot Water System entries correspond with those identified by the Rater/RFI on site or plans. 
SCORING:  "Satisfactory" when correct or "Unsatisfactory" when incorrect. 
GUIDANCE:
Satisfactory:  Solar Hot Water System Type correct, Collector Loop Type correct, Collector Type correct, Collector Orientation within 45 degrees, Collector Area within 10%, Collector Tilt within 10%, and Storage Volume within 10%.</t>
  </si>
  <si>
    <t>Thermostat Schedules</t>
  </si>
  <si>
    <t>Temps</t>
  </si>
  <si>
    <t>Supporting documentation for Photovoltaic Systems (on-site power production) should include photos and/or manufacturer’s data provided by the installer or builder. Confirm that the photovoltaic system entries correspond with those identified by the Rater/RFI on site or plans. 
SCORING:  "Satisfactory" when correct or "Unsatisfactory" when incorrect. 
GUIDANCE:
Satisfactory:  Photovoltaic Systems Type correct; Array Azimuth within 20 degrees; Array Tilt within 10%; Array Watts/Area/Modules within 10%; Inverter Type correct; Inverter Rating and Efficiency each within 5%.</t>
  </si>
  <si>
    <t>PV</t>
  </si>
  <si>
    <t>Clothes Washer</t>
  </si>
  <si>
    <t>Dryers</t>
  </si>
  <si>
    <t>Ranges</t>
  </si>
  <si>
    <t>Lighting types, locations and quantities</t>
  </si>
  <si>
    <t>Hard-Wired Lighting</t>
  </si>
  <si>
    <t>Ceiling Fan efficiency can be difficult to document. If the Rater/RFI is using anything other than defaults, they should provide supporting documentation (such as manufacturer spec sheet or photo of model # that can be matched with ENERGY STAR published efficiencies).
SCORING:  "Satisfactory" when correct or "Unsatisfactory" when incorrect.
GUIDANCE:
*If modeled, confirm that the number of ceiling fans is at least #bdrms+1 AND CFM/watt average is within 15%. 
*If not modeled, confirm that there are either no ceiling fans or the number of ceiling fans is less than #bdrms+1.</t>
  </si>
  <si>
    <t>Fans</t>
  </si>
  <si>
    <t>Item</t>
  </si>
  <si>
    <t>Checklist Item Instructions</t>
  </si>
  <si>
    <t>Binary: "N/A", "Satisfactory" or "Unsatisfactory". Severity:  "N/A", "Satisfactory" or if incorrect, 1 Low, 2 Medium, 3 High</t>
  </si>
  <si>
    <t>Rater/RFI verifies and documents the correct foundation type(s).</t>
  </si>
  <si>
    <t>Duct Insulation</t>
  </si>
  <si>
    <t>Total Duct Leakage Test Results</t>
  </si>
  <si>
    <t>RESNET HVAC Qi Graded Field Evaluation Form</t>
  </si>
  <si>
    <t>HVAC Qi Graded Field Evaluation information</t>
  </si>
  <si>
    <t>Candidate Name:</t>
  </si>
  <si>
    <t>Evaluation Type:</t>
  </si>
  <si>
    <t>Mentor/Assessor Name:</t>
  </si>
  <si>
    <t>Signature of Mentor/Assessor:</t>
  </si>
  <si>
    <t>SCORE</t>
  </si>
  <si>
    <t>Category</t>
  </si>
  <si>
    <t>Task Description</t>
  </si>
  <si>
    <t>Design Review (compares design to as-built; determines whether within required tolerances.)</t>
  </si>
  <si>
    <t>Number of Bedrooms/Occupants Correctly Identified</t>
  </si>
  <si>
    <t>Confirm that the number of occupants used in the design is verified in the field by the rater/RFI and that the rater/RFI correctly identifies whether this is within tolerance (±2).  Reference: 4.3.7</t>
  </si>
  <si>
    <t>Unsatisfactory</t>
  </si>
  <si>
    <t>Window SHGC Correctly Identified</t>
  </si>
  <si>
    <t>Confirm that the rater/RFI correctly identifies whether the window SHGC used in the greatest amount of window area for each zone in the Dwelling is within tolerance (±0.1).  Reference 4.3.8</t>
  </si>
  <si>
    <t>Satisfactory</t>
  </si>
  <si>
    <t>Wall R-Value Correctly Identified</t>
  </si>
  <si>
    <t>Confirm that the rater/RFI correctly identifies whether the nominal R-value of the insulation used in the greatest amount of above-grade wall area for each zone in the Dwelling is within tolerance (±R-2) of the value used in the loads.  Reference: 4.3.9</t>
  </si>
  <si>
    <t>Ceiling R-Value Correctly Identified</t>
  </si>
  <si>
    <t>Confirm that the rater/RFI correctly identifies whether the nominal R-value of the insulation used in the greatest amount of ceiling area for each zone in the Dwelling is within tolerance (±R-4) of the value used in the loads. Reference: 4.3.10</t>
  </si>
  <si>
    <t>Infiltration Rate Correctly Identified</t>
  </si>
  <si>
    <t>Confirm whether the infiltration rate used in the design is verified in the field by the rater/RFI and whether the rater/RFI correctly identifies if this is within tolerance (tolerance varies, see table 1 in 4.3.11).  Reference: 4.3.11</t>
  </si>
  <si>
    <t>Zone Served Matches Design Correctly Identified</t>
  </si>
  <si>
    <t>Confirm that the rater/RFI correctly identifies whether each HVAC system in the design matches the zone served in the design.  Reference: 4.3.13</t>
  </si>
  <si>
    <t>Equipment Specified Matches Design Correctly Identified</t>
  </si>
  <si>
    <t>Confirm that the rater/RFI correctly identifies whether the equipment specified in the design for each HVAC system matches the equipment installed in the home.  Reference: 4.3.14</t>
  </si>
  <si>
    <t>Total Duct Leakage Test</t>
  </si>
  <si>
    <t>Correctly Identified Whether Prerequisites were Met</t>
  </si>
  <si>
    <t>Confirm that the rater/RFI correctly identifies whether the design review meets the necessary prerequisites to proceed with duct testing.  Reference: 5.2</t>
  </si>
  <si>
    <t>Supply Distribution &gt; 10 Total Linear Feet Correctly Identified</t>
  </si>
  <si>
    <t>Confirm that the rater/RFI correctly identifies whether the system meets the criteria for duct length to qualify for the test exception.  Reference: 5.3</t>
  </si>
  <si>
    <t>System entirely within Conditioned Space Volume Correctly Identified</t>
  </si>
  <si>
    <t>Confirm that the rater/RFI correctly identifies whether the system meets the criteria for duct location to qualify for the test exception.  Reference: 5.3</t>
  </si>
  <si>
    <t>Number of Returns Correctly Identified</t>
  </si>
  <si>
    <t>Confirm whether the rater/RFI correctly identifies the number of returns used to calculate leakage limit.  Reference: 5.4</t>
  </si>
  <si>
    <t>Conditioned Floor Area Served Correctly Identified</t>
  </si>
  <si>
    <t>Confirm whether the rater/RFI correctly identifies the CFA served by the system (which is used to calculate leakage limit).  Reference: 5.4</t>
  </si>
  <si>
    <t>Total Duct Leakage Measurement Correctly Identified</t>
  </si>
  <si>
    <t>Confirm whether the rater/RFI correctly sets up and measures the total duct leakage.  Reference: ANSI/RESNET/ICC 380 total duct leakage procedure</t>
  </si>
  <si>
    <t>Total Duct Leakage Grade Correctly Identified</t>
  </si>
  <si>
    <t>Confirm whether the rater/RFI correctly interprets and records the total duct leakage grade; by applying the measurement to the leakage limit tables from the standard.  Reference: 5.4</t>
  </si>
  <si>
    <t>Blower Fan Airflow (CHOOSE ONE of the FOUR and the OTHER THREE will AUTO-NA)</t>
  </si>
  <si>
    <t>Confirm that the rater/RFI correctly identifies whether the total duct leakage meets the necessary prerequisites to proceed with blower fan airflow testing.  Reference: 6.2</t>
  </si>
  <si>
    <t>Correctly Set Up House/Dwelling Unit for Testing</t>
  </si>
  <si>
    <t>Confirm whether the rater/RFI correctly sets up the dwelling for blower fan airflow testing (including ventilation dampers, registers, ventilation openings, thermostat settings, and disabling other fans and systems).  Reference: 6.4</t>
  </si>
  <si>
    <t>Flow Grid:  If Used, Correctly Measured Blower Fan Airflow</t>
  </si>
  <si>
    <t>Confirm whether the rater/RFI correctly sets up and measures/determines the blower fan airflow.  Reference: 6.5-6.8</t>
  </si>
  <si>
    <t>Correctly Determined the Blower Fan Airflow Grade</t>
  </si>
  <si>
    <t>Confirm whether the rater/RFI correctly interprets and records the blower fan airflow grade (by comparing the measurement to the design and applying the Fan Airflow Range table from the standard).  Reference: 6.9</t>
  </si>
  <si>
    <t>Blower Fan Watt Draw (CHOOSE ONE of the THREE and the OTHER TWO will AUTO-NA)</t>
  </si>
  <si>
    <t>Confirm that the rater/RFI correctly identifies whether the blower fan airflow meets the necessary prerequisites to proceed with blower fan watt draw testing.  Reference: 7.2</t>
  </si>
  <si>
    <t>Confirm whether the rater/RFI correctly sets up the dwelling for blower fan watt draw testing (including ventilation dampers, registers, ventilation openings, thermostat settings, compressor power, and disabling other fans and systems).  Reference: 7.3</t>
  </si>
  <si>
    <t>SELECT TEST METHOD</t>
  </si>
  <si>
    <t>Confirm whether the rater/RFI correctly sets up and measures/determines blower fan watt draw.  Reference: 7.4-7.7</t>
  </si>
  <si>
    <t>Correctly Calculated Fan Efficiency</t>
  </si>
  <si>
    <t>Confirm whether the rater/RFI correctly calculates fan efficiency (dividing the blower fan watt draw measurement by the blower fan airflow measurement using Equation 9 from the standard).  Reference: 7.8.1</t>
  </si>
  <si>
    <t>Correctly Determined the Blower Fan Watt Draw Grade</t>
  </si>
  <si>
    <t>Confirm whether the rater/RFI correctly interprets and records the blower fan watt draw grade (by applying the calculated efficiency to the Watt Draw Range table from the standard).  Reference: 7.8.2</t>
  </si>
  <si>
    <t>Refrigerant Charge (CHOOSE NON-INVASIVE or WEIGH-IN METHOD. The OTHER will AUTO-NA)</t>
  </si>
  <si>
    <t>Confirm that the rater/RFI correctly identifies whether the blower fan airflow meets the necessary prerequisites to proceed with refrigerant charge testing.  Reference: 8.2</t>
  </si>
  <si>
    <t>WEIGH-IN:</t>
  </si>
  <si>
    <t>Confirm that the rater/RFI correctly measures/evaluates the refrigerant charge.  Reference: 8.3-8.5</t>
  </si>
  <si>
    <t>N/A</t>
  </si>
  <si>
    <t>Correctly Determined the Refrigerant Charge Grade</t>
  </si>
  <si>
    <t>Confirm that the rater/RFI correctly interprets and records the refrigerant charge grade (by comparing the non-invasive method measurement to the appropriate table from the standard, or by calculating the percent deviation when using the weigh-in method).  Reference: 8.6</t>
  </si>
  <si>
    <t>Discussion/Q&amp;A</t>
  </si>
  <si>
    <t>For ALL Tasks above marked as "N/A", Verify Understanding though Discussion and/or Q&amp;A</t>
  </si>
  <si>
    <t>For example, if none of the blower fan watt draw methods can be used due to the wiring and meter configuration of the home, confirm the rater's/RFI's understanding of at least one blower fan watt draw measurement method by having them describe the test steps.  Then give them a hypothetical blower fan watt draw measurement to use to determine efficiency and grade.</t>
  </si>
  <si>
    <t>Additional Notes or Inspection Items Discussed (describe in Comments)</t>
  </si>
  <si>
    <t>As/if needed.</t>
  </si>
  <si>
    <t>INSERT PHOTOS or ADD NOTES</t>
  </si>
  <si>
    <t>Severity or Binary</t>
  </si>
  <si>
    <t>Type of QA</t>
  </si>
  <si>
    <t>QAD Involved in Rating?</t>
  </si>
  <si>
    <t>HVAC Qi</t>
  </si>
  <si>
    <t>No</t>
  </si>
  <si>
    <t>SF</t>
  </si>
  <si>
    <t>Yes</t>
  </si>
  <si>
    <t>MF</t>
  </si>
  <si>
    <t>Ridealong Redo Final Field</t>
  </si>
  <si>
    <t>Ridealong Initial Final Field</t>
  </si>
  <si>
    <t>Fan Airflow</t>
  </si>
  <si>
    <t>Flow Hood:  If Used, Correctly Measured Blower Fan Airflow</t>
  </si>
  <si>
    <t>Pressure Matching:  If Used, Correctly Measured Blower Fan Airflow</t>
  </si>
  <si>
    <t>OEM Static Pressure Table Method:  If Used, Correctly Measured Blower Fan Airflow</t>
  </si>
  <si>
    <t>Fan Watt</t>
  </si>
  <si>
    <t>Plug-in Watt Meter:  If Used, Correctly Measured Blower Fan Watt Draw</t>
  </si>
  <si>
    <t>Clamp-on Watt Meter:  If Used, Correctly Measured Blower Fan Watt Draw</t>
  </si>
  <si>
    <t>Refrigerant Charge</t>
  </si>
  <si>
    <t>NON-INVASIVE:</t>
  </si>
  <si>
    <t>As applicable, Rater/RFI correctly verifies and documents Photovoltaic Energy Systems (on-site power production) properties. This verification should include photos and/or manufacturer’s data provided by the installer or builder.
SCORING:  "Satisfactory" when correct or "Unsatisfactory" when incorrect.
GUIDANCE:
Satisfactory:  Photovoltaic Energy Systems Array Orientation within 45 degrees, Array Area within 10%, Array Peak Power within 10%, Array Tilt within 10%, and Inverter Efficiency within 5%.</t>
  </si>
  <si>
    <t>As applicable, Rater/RFI correctly verifies and documents Active Solar System (solar hot water and/or air system) properties. This verification should include photos and/or manufacturer’s data provided by the installer or builder.
SCORING:  "Satisfactory" when correct or "Unsatisfactory" when incorrect. 
GUIDANCE:
Satisfactory:  Active Solar System Type correct, Collector Loop Type correct, Collector Type correct, Collector Orientation within 45 degrees, Collector Area within 10%, Collector Tilt within 10%, and Storage Volume within 10%.</t>
  </si>
  <si>
    <t>As applicable, Rater/RFI correctly verifies and documents Interior Mass properties.
SCORING:  "Satisfactory" when correct or "Unsatisfactory" when incorrect.
GUIDANCE:
Satisfactory:  Thermal Mass Type correct, Location correct, Area within 10%, and Thickness within 10%.</t>
  </si>
  <si>
    <t>Other as Applicable</t>
  </si>
  <si>
    <t>Lighting &amp; Appliances</t>
  </si>
  <si>
    <t>Ventilation Systems Testing</t>
  </si>
  <si>
    <t>Rater/RFI verifies and documents the correct altitude, indoor temperature and outdoor temperature, and then adjusts the CFM50 results with these factors.
If single point infiltration testing is used, Rater/RFI also applies the 1.1 single point correction factor to the test result after it is corrected for altitude and temperature.
* Ensure that test results are correctly documented as single point or multi-point.
SCORING:  "Satisfactory" when correct or "Unsatisfactory" when incorrect.</t>
  </si>
  <si>
    <t>Temperature, Altitude and Single Point Correction Factors Applied</t>
  </si>
  <si>
    <t>Envelope Leakage Test Set Up</t>
  </si>
  <si>
    <t>Duct Leakage Test Set Up</t>
  </si>
  <si>
    <t>Performance Testing</t>
  </si>
  <si>
    <t>Equipment</t>
  </si>
  <si>
    <t>If applicable/visible, Rater/RFI verifies and documents the correct duct insulation R-Value for each differing type of duct and duct insulation. Both supply and return ducts are verified/documented as applicable/visible.
SCORING:  "Satisfactory" when correct or "Unsatisfactory" when incorrect.</t>
  </si>
  <si>
    <t>Mechanical</t>
  </si>
  <si>
    <t>Rim/Band Joist</t>
  </si>
  <si>
    <t>Rater/RFI verifies and documents the correct foundation type(s).
SCORING:  "Satisfactory" when correct or "Unsatisfactory" when incorrect.</t>
  </si>
  <si>
    <t>Rater/RFI verifies and documents the correct number of bedrooms.
SCORING:  "Satisfactory" when correct or "Unsatisfactory" when incorrect.</t>
  </si>
  <si>
    <t>Number of Bedrooms Verified</t>
  </si>
  <si>
    <t>Rater/RFI verifies and documents the correct number of building stories.
SCORING:  "Satisfactory" when correct or "Unsatisfactory" when incorrect.</t>
  </si>
  <si>
    <t>Number of Floors Verified</t>
  </si>
  <si>
    <t>Rater/RFI verifies and documents the correct Infiltration Volume. 
SCORING:
Satisfactory:  Infiltration Volume varies by +/- &lt;5%
1:  Infiltration Volume varies by +/- 5%-10%
2:  Infiltration Volume varies by +/- &gt;10%-20%
3:  Infiltration Volume varies by +/- &gt;20%</t>
  </si>
  <si>
    <t>Rater/RFI verifies and documents the correct Conditioned Floor Area. 
SCORING:
Satisfactory:  CFA varies by +/- &lt;5%
1:  CFA varies by +/- 5%-10%
2:  CFA varies by +/- &gt;10%-20%
3:  CFA varies by +/- &gt;20%</t>
  </si>
  <si>
    <t>Building Dimensions Verified</t>
  </si>
  <si>
    <t>Building Components</t>
  </si>
  <si>
    <t>Property Address Verified</t>
  </si>
  <si>
    <t>Location</t>
  </si>
  <si>
    <r>
      <t>Rating Date (</t>
    </r>
    <r>
      <rPr>
        <i/>
        <sz val="12"/>
        <color rgb="FF000000"/>
        <rFont val="Calibri"/>
        <family val="2"/>
        <scheme val="minor"/>
      </rPr>
      <t>Last Field Insp</t>
    </r>
    <r>
      <rPr>
        <sz val="12"/>
        <color rgb="FF000000"/>
        <rFont val="Calibri"/>
        <family val="2"/>
        <scheme val="minor"/>
      </rPr>
      <t>) is properly assigned</t>
    </r>
  </si>
  <si>
    <r>
      <t xml:space="preserve">Item </t>
    </r>
    <r>
      <rPr>
        <b/>
        <vertAlign val="superscript"/>
        <sz val="12"/>
        <color rgb="FF000000"/>
        <rFont val="Calibri"/>
        <family val="2"/>
        <scheme val="minor"/>
      </rPr>
      <t>1</t>
    </r>
  </si>
  <si>
    <r>
      <t xml:space="preserve">Item </t>
    </r>
    <r>
      <rPr>
        <vertAlign val="superscript"/>
        <sz val="12"/>
        <color rgb="FF000000"/>
        <rFont val="Calibri"/>
        <family val="2"/>
        <scheme val="minor"/>
      </rPr>
      <t>1</t>
    </r>
  </si>
  <si>
    <t>How frequently* is this item performed by the Rater?
1 = Never
2 = Occasionally
3 = Fairly Often
4 = Very Often
* Frequency within a single home energy rating, or an item that is found in all, if not almost all, homes.</t>
  </si>
  <si>
    <t>How important* is this item to the performance of the rating?
1 = Not important
2 = Somewhat important
3 = Important
4 = Very important
* Importance to the rating itself as well as administrative requirements required for each rating</t>
  </si>
  <si>
    <t>NOTE, if an item is wrong, points are added.  Therefore, lower scores are better.
Overall rating score = 2*Importance + Frequency
(per NREL Multifamily Standard Work Specifications)</t>
  </si>
  <si>
    <t>Rater/RFI verifies and documents the correct roof properties (exterior color, radiant barrier, clay tile or concrete roofing, and sub-tile ventilation).
* Verifies that, in general, areas of pitched roofs are greater than the flat ceiling area.
* Verifies whether the radiant barrier material is in contact with another material other than roof trusses (e.g. foam insulation is sprayed to the inside of the radiant barrier material if on the underside of the roof sheathing). If so, then the radiant barrier material will most likely not operate as intended.
SCORING:  "Satisfactory" when correct and "Unsatisfactory" when incorrect.</t>
  </si>
  <si>
    <t>Does Rater/RFI take enough measurements to verify that plans correspond with the as-built structure, or take full measurements if no plans? Does Rater/RFI verify and document correctly any discrepancies in the as-built structure from the design, including but not limited to presence of chosen options, ceiling heights, and other features as installed?
SCORING:  "Satisfactory" when correct or "Unsatisfactory" when incorrect.</t>
  </si>
  <si>
    <t>If applicable, Rater/RFI verifies and documents the correct skylight types, U-values, SHGCs, pitches, areas, shading, orientations and ceiling assignments.
SCORING:  "Satisfactory" when correct or "Unsatisfactory" when incorrect.
GUIDANCE:
* Window Area - QAD value within 5% of Rater/RFI value
* Pitch - QAD value within 1 (4/12 instead of 5/12)</t>
  </si>
  <si>
    <t>Rater/RFI verifies and documents the correct indoor water fixtures, pipe insulation, recirculation, distance to farthest fixture, and DWHR.
SCORING:  "Satisfactory" when correct or "Unsatisfactory" when incorrect.
GUIDANCE:
Hot Water Pipe Length - QAD value within 6 ft of Rater/RFI value</t>
  </si>
  <si>
    <t>If the Rater/RFI is on-site, QAD shall visually check the diagnostic equipment condition and verify last calibration date.
* If the diagnostic equipment is out of compliance, QAD shall either perform a field calibration on Rater/RFI's diagnostic equipment with a calibrated bench manometer/gauge or require Rater/RFI to send in the diagnostic equipment for calibration per the manufacturer's established process.
SCORING: "Satisfactory" when Rater/RFI's the diagnostic equipment is in compliance; or "Unsatisfactory" when Rater/RFI's the diagnostic equipment is out of compliance; or "N/A" when Rater/RFI is not on-site.
* Any Test Result Values from a manometer/gauge with a score of "Unsatisfactory" on this line item cannot be used as the completed Rating File. The Rater/RFI must calibrate their equipment and then retest the Rated Home with calibrated equipment.</t>
  </si>
  <si>
    <t>Rater/RFI verifies and documents the correct Range and Oven inputs (fuel, induction range, convection oven) via field photos and/or builder purchase orders.
SCORING:  "Satisfactory" when correct or "Unsatisfactory" when incorrect.
GUIDANCE:
* Fuel Type - If range is not installed and range location is plumbed for both electric and gas, Rater/RFI should verify the predominant range fuel in that market</t>
  </si>
  <si>
    <t>Rater/RFI correctly verifies and documents whether Ceiling Fans are present and if present, their efficiency. If the Rater/RFI is using anything other than defaults, they should provide supporting documentation (such as manufacturer spec sheet or photo of model # that can be matched with ENERGY STAR published efficiencies).
SCORING:  "Satisfactory" when correct or "Unsatisfactory" when incorrect.
GUIDANCE:
* Confirm whether the number of ceiling fans is at least #bdrms+1 AND CFM/watt average is within 15%.</t>
  </si>
  <si>
    <t>SCORE:  Satisfactory, Unsatisfactory, or N/A</t>
  </si>
  <si>
    <r>
      <t>Registry Check;</t>
    </r>
    <r>
      <rPr>
        <i/>
        <sz val="12"/>
        <color rgb="FF000000"/>
        <rFont val="Calibri"/>
        <family val="2"/>
        <scheme val="minor"/>
      </rPr>
      <t xml:space="preserve"> Project</t>
    </r>
  </si>
  <si>
    <r>
      <t xml:space="preserve">For each window, confirm that the window types, U-values, SHGCs, areas, orientations, overhangs, shading and wall assignments which are entered into the software correspond with plans and/or field data collected by the Rater/RFI for the actual condition of the rated home.  
</t>
    </r>
    <r>
      <rPr>
        <u/>
        <sz val="12"/>
        <color rgb="FF000000"/>
        <rFont val="Calibri"/>
        <family val="2"/>
        <scheme val="minor"/>
      </rPr>
      <t>Appendix B states</t>
    </r>
    <r>
      <rPr>
        <sz val="12"/>
        <color rgb="FF000000"/>
        <rFont val="Calibri"/>
        <family val="2"/>
        <scheme val="minor"/>
      </rPr>
      <t xml:space="preserve">, "Each unique window type and U-value combination shall be calculated separately."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*Lastly, where some software allows for an automatic rotation of the orientation of a house, the “front” of the house can easily be lost. For this reason, it is best practice to include the word “front” in the label of at least one of the windows on the front of the house.
</t>
    </r>
    <r>
      <rPr>
        <i/>
        <sz val="12"/>
        <color rgb="FF000000"/>
        <rFont val="Calibri"/>
        <family val="2"/>
        <scheme val="minor"/>
      </rPr>
      <t>SCORING:</t>
    </r>
    <r>
      <rPr>
        <sz val="12"/>
        <color rgb="FF000000"/>
        <rFont val="Calibri"/>
        <family val="2"/>
        <scheme val="minor"/>
      </rPr>
      <t xml:space="preserve">  
Satisfactory:  No errors in window modeling
1:  one to four minor errors (listed below) in window modeling (accumulated errors of all windows [individual or grouped])
2:  five to ten minor errors (listed below) in window modeling OR one to three major errors in window modeling (accumulated errors of all windows [individual or grouped])
3:  eleven or more minor errors (listed below) in window modeling OR four or more major errors in window modeling (accumulated errors of all windows [individual or grouped])
</t>
    </r>
    <r>
      <rPr>
        <i/>
        <sz val="12"/>
        <color rgb="FF000000"/>
        <rFont val="Calibri"/>
        <family val="2"/>
        <scheme val="minor"/>
      </rPr>
      <t xml:space="preserve">Minor Window Modeling Errors:
</t>
    </r>
    <r>
      <rPr>
        <sz val="12"/>
        <color rgb="FF000000"/>
        <rFont val="Calibri"/>
        <family val="2"/>
        <scheme val="minor"/>
      </rPr>
      <t xml:space="preserve">* U-Value off by 0.02 to 0.04
* SHGC off by 0.02 to 0.04
* Surface Area of each window off by 5% to 10%
* Overhangs greater than 1' not modeled (whether this is for soffits, porchs, decks, etc.) or depth/top/bottom height errors &gt; 1' in these values
</t>
    </r>
    <r>
      <rPr>
        <i/>
        <sz val="12"/>
        <color rgb="FF000000"/>
        <rFont val="Calibri"/>
        <family val="2"/>
        <scheme val="minor"/>
      </rPr>
      <t>Major Window Modeling Errors:</t>
    </r>
    <r>
      <rPr>
        <sz val="12"/>
        <color rgb="FF000000"/>
        <rFont val="Calibri"/>
        <family val="2"/>
        <scheme val="minor"/>
      </rPr>
      <t xml:space="preserve">
* U-Value off by 0.05 or greater
* SHGC off by 0.05 or greater
* Surface Area of each window off by &gt;10%
* Assigns Window to incorrect orientation
* Assigns Window to incorrect wall</t>
    </r>
  </si>
  <si>
    <t>For each window, confirm that the wall assignments, orientations, # windows, U-Factors, SHGCs, window characteristics, overhangs, areas, shading and screens which are entered into the software correspond with plans and/or field data collected by the Rater/RFI for the actual condition of the rated home.
Appendix B states:  "Each unique window type and U-value combination shall be calculated separately."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*Lastly, where some software allows for an automatic rotation of the orientation of a house, the “front” of the house can easily be lost. For this reason, it is best practice to include the word “front” in the label of at least one of the windows on the front of the house.
SCORING:  
Satisfactory:  No errors in window modeling
1:  one to four minor errors (listed below) in window modeling (accumulated errors of all windows [individual or grouped])
2:  five to ten minor errors (listed below) in window modeling OR one to three major errors in window modeling (accumulated errors of all windows [individual or grouped])
3:  eleven or more minor errors (listed below) in window modeling OR four or more major errors in window modeling (accumulated errors of all windows [individual or grouped])
Minor Window Modeling Errors:
* U-Value off by 0.02 to 0.04
* SHGC off by 0.02 to 0.04
* Overhangs greater than 1' not modeled (whether this is for soffits, porchs, decks, etc.) or depth/top/bottom height errors &gt; 1' in these values
* Window Area Data of each modeled window off by 5% to 10%
* Shades and Screens incorrectly modeled
Major Window Modeling Errors:
* Window assigned to incorrect wall
* U-Value off by 0.05 or greater
* SHGC off by 0.05 or greater
* Window assigned to incorrect orientation
* Window Characteristics incorrectly modeled
* Window Area Data of each modeled window off by greater than 10%</t>
  </si>
  <si>
    <r>
      <t>Registry Check;</t>
    </r>
    <r>
      <rPr>
        <i/>
        <sz val="12"/>
        <color rgb="FF000000"/>
        <rFont val="Calibri"/>
        <family val="2"/>
        <scheme val="minor"/>
      </rPr>
      <t xml:space="preserve"> Site Info</t>
    </r>
  </si>
  <si>
    <r>
      <t xml:space="preserve">Supporting Documentation; </t>
    </r>
    <r>
      <rPr>
        <i/>
        <sz val="12"/>
        <color rgb="FF000000"/>
        <rFont val="Calibri"/>
        <family val="2"/>
        <scheme val="minor"/>
      </rPr>
      <t>General Info</t>
    </r>
  </si>
  <si>
    <r>
      <t xml:space="preserve">For each window, confirm that the window types, U-values, SHGCs, areas, orientations, overhangs, shading and wall assignments which are entered into the software correspond with plans and/or field data collected by the Rater/RFI for the actual condition of the rated home.  
Appendix B states, "Each unique window type and U-value combination shall be calculated separately."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*Lastly, where some software allows for an automatic rotation of the orientation of a house, the “front” of the house can easily be lost. For this reason, it is best practice to include the word “front” in the label of at least one of the windows on the front of the house.
</t>
    </r>
    <r>
      <rPr>
        <i/>
        <sz val="12"/>
        <color rgb="FF000000"/>
        <rFont val="Calibri"/>
        <family val="2"/>
        <scheme val="minor"/>
      </rPr>
      <t>SCORING:</t>
    </r>
    <r>
      <rPr>
        <sz val="12"/>
        <color rgb="FF000000"/>
        <rFont val="Calibri"/>
        <family val="2"/>
        <scheme val="minor"/>
      </rPr>
      <t xml:space="preserve">  
Satisfactory:  No errors in window modeling
1:  one to four minor errors (listed below) in window modeling (accumulated errors of all windows [individual or grouped])
2:  five to ten minor errors (listed below) in window modeling OR one to three major errors in window modeling (accumulated errors of all windows [individual or grouped])
3:  eleven or more minor errors (listed below) in window modeling OR four or more major errors in window modeling (accumulated errors of all windows [individual or grouped])
</t>
    </r>
    <r>
      <rPr>
        <i/>
        <sz val="12"/>
        <color rgb="FF000000"/>
        <rFont val="Calibri"/>
        <family val="2"/>
        <scheme val="minor"/>
      </rPr>
      <t xml:space="preserve">Minor Window Modeling Errors:
</t>
    </r>
    <r>
      <rPr>
        <sz val="12"/>
        <color rgb="FF000000"/>
        <rFont val="Calibri"/>
        <family val="2"/>
        <scheme val="minor"/>
      </rPr>
      <t xml:space="preserve">* U-Value off by 0.02 to 0.04
* SHGC off by 0.02 to 0.04
* Surface Area of each window off by 5% to 10%
* Overhangs greater than 1' not modeled (whether this is for soffits, porchs, decks, etc.) or depth/top/bottom height errors &gt; 1' in these values
</t>
    </r>
    <r>
      <rPr>
        <i/>
        <sz val="12"/>
        <color rgb="FF000000"/>
        <rFont val="Calibri"/>
        <family val="2"/>
        <scheme val="minor"/>
      </rPr>
      <t>Major Window Modeling Errors:</t>
    </r>
    <r>
      <rPr>
        <sz val="12"/>
        <color rgb="FF000000"/>
        <rFont val="Calibri"/>
        <family val="2"/>
        <scheme val="minor"/>
      </rPr>
      <t xml:space="preserve">
* U-Value off by 0.05 or greater
* SHGC off by 0.05 or greater
* Surface Area of each window off by &gt;10%
* Assigns Window to incorrect orientation
* Assigns Window to incorrect wall</t>
    </r>
  </si>
  <si>
    <t>For each home rating, confirm that indoor water fixtures, pipe insulation, recirculation, distance to farthest fixture, and DWHR which are entered into the software correspond with plans and/or field data collected by the Rater/RFI for the actual condition of the rated home.
SCORING:  "Satisfactory" when correct or "Unsatisfactory" when incorrect.
GUIDANCE:
Fixture Type - Value in software corresponds with supporting docs or onsite verification
Hot Water Pipe Length - QAD value within 6 ft of Rater/RFI value
Pipe Insulation - Value in software corresponds with supporting docs or onsite verification
Recirculation system / DWHR - Value in software corresponds with supporting docs or onsite verification</t>
  </si>
  <si>
    <t>QAD is responsible for identifying fraud and/or falsified data based on the information available to them, and/or during the time of their QA Review, and/or during the completion of this Checklist.
A rating with Falsification or Fraudulent Data will be deemed INVALID. The rating must be failed and would need to be corrected and re-submitted (as applicable) to the Registry. The Provider will also initiate their Disciplinary Process.  
In the Comments section, please indicate which line item(s) contains the falsified or fraudulent data.
SCORING:
Satisfactory:  Field QA Review is free of fraudulent and/or falsified data.
Unsatisfactory:  Fraudulent and/or falsified data is determined by the QAD during the Field QA Review.</t>
  </si>
  <si>
    <t>QAD is responsible for identifying fraud and/or falsified data based on the information available to them, and/or during the time of their QA Review, and/or during the completion of this Checklist.
A rating with Falsification or Fraudulent Data will be deemed INVALID. The rating must be failed and would need to be corrected and re-submitted to the Registry. The Provider will also initiate their Disciplinary Process.  
In the Comment section, please indicate which line item(s) contains the falsified or fraudulent data.
SCORING:
Satisfactory:  QA Review is free of fraudulent and/or falsified data.
Unsatisfactory:  Fraudulent and/or falsified data is determined by the QAD during the QA Review.</t>
  </si>
  <si>
    <t>If home requires envelope leakage testing, Rater/RFI correctly sets up the home and blower door equipment for envelope leakage testing per ANSI/RESNET/ICC 380 and manufacturer instructions. If ridealong QA on-site with Rater/RFI, then verify this directly. If blind QA, then must be verified via photo documentation per MINHERS Chapter 9.
SCORING:  "Satisfactory" when correct or "Unsatisfactory" when incorrect.</t>
  </si>
  <si>
    <t>If home requires duct testing, Rater/RFI correctly sets up the home, duct system(s) and duct testing equipment for duct leakage testing per ANSI/RESNET/ICC 380 and manufacturer instructions. If ridealong QA on-site with Rater/RFI, then verify this directly. If blind QA, then must be verified via photo documentation per MINHERS Chapter 9
SCORING:  "Satisfactory" when correct or "Unsatisfactory" when incorrect.</t>
  </si>
  <si>
    <t>Sunspace entries can be verified against architectural plans and/or field photos. Confirm that the sunspace entries correspond with those identified by the Rater/RFI on site or plans. 
SCORING:  "Satisfactory" when correct or "Unsatisfactory" when incorrect.
GUIDANCE:
Satisfactory (ALL that apply):  Sunspace Roof Area, Exterior Wall Area, and Subgrade Wall Area within 10%. Sunspace Roof Insulation, Exterior Wall Insulation, and Subgrade Wall Insulation within 10%. Sunspace Common Wall Properties entries, Floor entries, and Sunspace Interior Mass Properties entries within 10%. Sunspace Window Properties entries and Skylight Properties entries within 10%.</t>
  </si>
  <si>
    <t>As applicable for ratings that will be modeled with REM/Rate or EnergyGauge, Rater/RFI correctly verifies and documents Sunspace properties. There are no Sunspaces in Ekotrope. Sunspace properties can be verified against architectural plans and/or field photos and/or manufacturer’s data provided by the builder or installer. 
SCORING:  "Satisfactory" when correct or "Unsatisfactory" when incorrect.
GUIDANCE:
Satisfactory (ALL that apply):  Sunspace Roof Area, Exterior Wall Area, and Subgrade Wall Area within 10%. Sunspace Roof Insulation, Exterior Wall Insulation, and Subgrade Wall Insulation within 10%. Sunspace Common Wall Properties, Floor Properties, and Sunspace Interior Mass Properties within 10%. Sunspace Window Properties and Skylight Properties within 10%.</t>
  </si>
  <si>
    <t>Sunspace entries can be verified against architectural plans and/or field photos. Confirm that the sunspace entries correspond with those identified by the Rater/RFI on site or plans. 
SCORING:  "Satisfactory" when correct or "Unsatisfactory" when incorrect.
GUIDANCE:
*Sunspace Floor Area, Roof Area, Exterior Walls/Windows Areas, Common Wall Areas - QAD value within 10% of Rater/RFI value
*Sunspace Floor Insulation, Roof Insulation, Exterior Walls/Doors Insulation, and Common Wall Insulation - QAD value within 10% of Rater/RFI value
*Windows SHGC or U-Value (this is per modeled wall) - QAD value within 0.04 or Rater/RFI value
*Space Conditions - Value in software corresponds with supporting docs or onsite verification
*Overhangs - QAD value within 0.5' of Rater/RFI value</t>
  </si>
  <si>
    <t>Submission:</t>
  </si>
  <si>
    <t>Grading:</t>
  </si>
  <si>
    <t>FieldFinal</t>
  </si>
  <si>
    <t>RESNET QA Review Checklist---Field Final QA</t>
  </si>
  <si>
    <t>RESNET QA Review Checklist---Field Pre-Drywall QA</t>
  </si>
  <si>
    <t>•The field evaluation shall be completed by a Qualified Assessor* either in-person or remotely following RESNET's remote QA protocols.
*Qualified Assessor is defined as a RESNET Quality Assurance Designee who has taken and passed RESNET's online training and completed the online HVAC assessor application.
•The form shall be filled out completely.  Score “N/A” for items that do not apply to the home or the current inspection stage.  For ALL items marked “N/A”, the Qualified Assessor shall confirm the Candidate’s understanding of the proper inspection protocol for that minimum rated feature through discussion/Q&amp;A. The Qualified Assessor shall provide description in the Comments column for that line item.
•Fill out the cells in column "D" using the guidance in column "C" to determine "Satisfactory" or "Unsatisfactory."
•The field evaluation shall include all the following field measurements:
o	Total Duct Leakage
o	Blower Fan Volumetric Airflow
o	Blower Fan Watt Draw
o	Refrigerant Charge
•Candidates are not required to demonstrate all measurement/equipment options for testing; though they must demonstrate a minimum of one method per test.
•Keep in mind that this is a test of the candidate; not the home.  The purpose of the graded field evaluation is for the candidate to successfully demonstrate their competency with the testing procedures as well as the interpretation of those measurements.  Even if prerequisites are not met for each step in that home, allow the candidate to continue through all the steps.
•Unless otherwise required by MINHERS, mentored evaluations are considered best practice prior to the Graded Field Evaluation.
•Field photos and completed forms shall be archived by the Rating Provider for a minimum of 3 years and made available to RESNET upon request.
•Grading Notes:
o	N/A items do not get added to the total 100%.
o	Pass/Fail Threshold is 75% (will show as FAIL until the 75% Pass/Fail Threshold is met; then will show as PASS)</t>
  </si>
  <si>
    <t>Checklist Item</t>
  </si>
  <si>
    <t>FILE</t>
  </si>
  <si>
    <t>Remote Redo Final Field</t>
  </si>
  <si>
    <t>Remote Initial Final Field</t>
  </si>
  <si>
    <t>Remote Pre-Drywall Field</t>
  </si>
  <si>
    <t>Blind Final Field</t>
  </si>
  <si>
    <t>Blind Pre-Drywall Field</t>
  </si>
  <si>
    <t>Ridealong Pre-Drywall Field</t>
  </si>
  <si>
    <t>SamplingQA</t>
  </si>
  <si>
    <t>Worst-Case Analysis was generated for each home plan in the sample set</t>
  </si>
  <si>
    <t>Ratings clearly labeled as "Sampling"</t>
  </si>
  <si>
    <t>HERS Index matches Worst-Case Analysis</t>
  </si>
  <si>
    <t>Sampling Controls and Sample Sets are documented and meet the requirements of Chapter 6</t>
  </si>
  <si>
    <t>All units in the sample set were eligible to be sampled within the sample set per the standards.</t>
  </si>
  <si>
    <t>Builder was qualified for sampling prior to sampling being used - qualification is thoroughly documented.</t>
  </si>
  <si>
    <t>Test and Inspection dates and results are documented</t>
  </si>
  <si>
    <t>Initial failures (if applicable), resulting additional tests/inspections of failed items, and eventual correction dates are documented.</t>
  </si>
  <si>
    <t>Additional failures (if applicable), resulting additional tests/inspections of failed items, and eventual correction dates are documented.</t>
  </si>
  <si>
    <t>Requalification of failed items follows Chapter 6 requirements..</t>
  </si>
  <si>
    <t>Root Cause Analysis report (if applicable) contains all items required by the standards.</t>
  </si>
  <si>
    <t>No units in a sample set received approved index numbers until any and all failures were corrected.</t>
  </si>
  <si>
    <t>The quality assurance data file(s) shall be reviewed to confirm that data collected in the field (i.e. sample controls) are equal to or better than the minimum rated feature threshold specification inputs for the worst-case energy simulation file for the home(s) that received sample controls for the sample set.</t>
  </si>
  <si>
    <t>Verify that any identified discrepancies are isolated and not replicated throughout the project.</t>
  </si>
  <si>
    <t>RESNET QA Review Checklist---Sampling QA</t>
  </si>
  <si>
    <t>Verify that a worst-case model exists for each home plan in the sampling set.  The model will be address specific, but any minimum rated features that are sampled must reflect the sampling controls/threshold values from the worst-case model rather than the as-found conditions.
SCORING:  "Satisfactory" when correct or "Unsatisfactory" when incorrect.
GUIDANCE:  Satisfactory = no discrepancies or missing data.</t>
  </si>
  <si>
    <t>The software model and any reports/labels reflect "sampled" as the rating type and display a sample set ID number.  The rating type for all ratings in a sample set is "sampled."  This is true even for the tested address and even if all minimum rated features were inspected on a given dwelling.
SCORING:  "Satisfactory" when correct or "Unsatisfactory" when incorrect.
GUIDANCE:  Satisfactory = no discrepancies or missing data.</t>
  </si>
  <si>
    <t>Ensure the HERS Index Score for each dwelling in the sample set matches the HERS Index Score for its applicable worst-case model.  Note that different model types may be grouped into the same sample set.  In that case, the HERS Index Score is not necessarily the same across all dwellings in the set.  Instead, this cross-check is to ensure that as-found conditions are not reflected in the model by mistake.  NOTE: While less common, it is allowable to sample only certain rated features.  In this case, the subset of rated features that are NOT being sampled are allowed to be updated in the model to reflect as-found conditions and the HERS Index Score is allowed to deviate from the worst-case model.  HOWEVER, if this is the case, file QA must be performed at the normal (10%) rate using the software-specific tab in addition to this SamplingQA tab.
SCORING:  "Satisfactory" when correct or "Unsatisfactory" when incorrect.
GUIDANCE:  Satisfactory = no discrepancies or missing data.</t>
  </si>
  <si>
    <t>The QAD shall collect and review documentation from the rater that clearly indicates sampling controls and the addresses that make up each sample set.  Verify that sampling controls were correctly applied per Chapter 6, and that the rater is correctly documenting sample sets.
SCORING:  "Satisfactory" when correct or "Unsatisfactory" when incorrect.
GUIDANCE:  Satisfactory = no discrepancies or missing data.</t>
  </si>
  <si>
    <t>Verify that all units within the sample set are at the same stage of construction within +/- 30 days according to documented construction schedule, within the same subdivision/community or metro area, same construction type, and same envelope systems.  In addition, verify that the rate of construction is valid for sampling.  At least one unit must be eligable for inspection during a 90 day period.
SCORING:  "Satisfactory" when correct or "Unsatisfactory" when incorrect.
GUIDANCE:  Satisfactory = no discrepancies or missing data.</t>
  </si>
  <si>
    <t>Verify that sampling controls passed on 7 consecutive units for the project to become eligible for sampling (or 3 consecutive units when starting a new subdivision/community for an existing sampling project).  NOTE: it is not necessary for ALL sampling controls to pass on each unit before becoming eligible for any sampling.  Instead, this can be addressed separately for each sampling control.  For example, if most controls pass on 7 consecutive dwelling units, but attic access cover fails on one of those, then sampling can proceed on the passed controls while attic access cover continues with 100% insepction until it too passes on 7 consecutive dwelling units.
SCORING:  "Satisfactory" when correct or "Unsatisfactory" when incorrect.
GUIDANCE:  Satisfactory = no discrepancies or missing data.</t>
  </si>
  <si>
    <t>The QAD shall collect and review documentation from the rater that clearly indicates test values and inspection dates for the tested unit(s) in the sample set.  In addition, the QAD shall verify that a complete set of sampling controls were performed on the sample set. It may be necessary for the rater to use more than one dwelling unit to cover the complete set of controls (e.g. top floor units lack foundation features to inspect, bottom floor units lack attic features) 
SCORING:  "Satisfactory" when correct or "Unsatisfactory" when incorrect.
GUIDANCE:  Satisfactory = no discrepancies or missing data.</t>
  </si>
  <si>
    <t>The QAD shall collect and review documentation from the rater that indicates initial failures (if applicable), additional inspections per Chapter 6, and dates that corrections were verified.
SCORING:  "Satisfactory" when correct or "Unsatisfactory" when incorrect.
GUIDANCE:  Satisfactory = no discrepancies or missing data.</t>
  </si>
  <si>
    <t>The QAD shall collect and review documentation from the rater that indicates additional failures (if applicable), additional inspections per Chapter 6, and dates that corrections were verified.
SCORING:  "Satisfactory" when correct or "Unsatisfactory" when incorrect.
GUIDANCE:  Satisfactory = no discrepancies or missing data.</t>
  </si>
  <si>
    <t>The QAD shall collect and review documentation from the rater that indicates requalification inspections for any failed items (if applicable), and that the item either successfully requalified or was removed from sampling.
SCORING:  "Satisfactory" when correct or "Unsatisfactory" when incorrect.
GUIDANCE:  Satisfactory = no discrepancies or missing data.</t>
  </si>
  <si>
    <t>The QAD shall collect and review documentation from the rater that indicates Root Cause Analysis (if applicable).  When used to address one or more sampling failures, the Root Cause Analysis must follow the procedures outlined in Chapter 6: written description of problem, written explanation of underlying cause, written description of the process to correct, written description of when and how the process will be carried out.
SCORING:  "Satisfactory" when correct or "Unsatisfactory" when incorrect.
GUIDANCE:  Satisfactory = no discrepancies or missing data.</t>
  </si>
  <si>
    <t>Verify that no addresses in the sample set received a HERS Index Score until any and all failures were corrected.
SCORING:  "Satisfactory" when correct or "Unsatisfactory" when incorrect.
GUIDANCE:  Satisfactory = no discrepancies or missing data.</t>
  </si>
  <si>
    <t>The QAD shall collect and review the quality assurance data file(s) from the rater including documentation for the tested dwelling(s) and verify that sampling controls are equal to or better than the minimum rated feature threshold specification inputs for the worst-case energy simulation file for the dwellings in that set.
SCORING:  "Satisfactory" when correct or "Unsatisfactory" when incorrect.
GUIDANCE:  Satisfactory = no discrepancies or missing data (including required PHOTOS).</t>
  </si>
  <si>
    <t>If a discrepancy in minimum rated features is identified that requires more stringent threshold specifications for a floor plan, the QAD shall review worst case projected rating energy simulation file for that plan and dwelling, or for the entire set of homes (as appropriate) subject to sampling.
SCORING:  "Satisfactory" when correct or "Unsatisfactory" when incorrect.
GUIDANCE:  Satisfactory = If additional review of worst-case simulation was required as described above, no additional discrepancies found in the additional review.</t>
  </si>
  <si>
    <t>For each home rating, confirm that indoor water fixture types, hot water pipe lengths, pipe insulation, recirculation system and DWHR which are entered into the software correspond with plans and/or field data collected by the Rater/RFI for the actual condition of the rated home.
SCORING:  "Satisfactory" when correct or "Unsatisfactory" when incorrect.
GUIDANCE:
Fixture Type - Value in software corresponds with supporting docs or onsite verification
Hot Water Pipe Length - QAD value within 6' of Rater/RFI value
Pipe Insulation - Value in software corresponds with supporting docs or onsite verification
Recirculation system / DWHR - Value in software corresponds with supporting docs or onsite verification</t>
  </si>
  <si>
    <t>Ceiling Fan efficiency can be difficult to verify and document. If the Rater/RFI is using anything other than defaults, they should provide supporting documentation (such as manufacturer spec sheet or photo of model # that can be matched with ENERGY STAR published efficiencies).
SCORING:  "Satisfactory" when correct or "Unsatisfactory" when incorrect.
GUIDANCE:
*If modeled, confirm that the number of ceiling fans is at least #bdrms+1 AND CFM/watt average is within 15%. 
*If not modeled, confirm that there are either no ceiling fans or the number of ceiling fans is less than #bdrms+1.</t>
  </si>
  <si>
    <t>Elevations Verified</t>
  </si>
  <si>
    <t>8*</t>
  </si>
  <si>
    <t>13*</t>
  </si>
  <si>
    <t>Utility Meter:  If Used, Correctly Determined Blower Fan Watt Draw</t>
  </si>
  <si>
    <t>APPLY HVACQIQA?</t>
  </si>
  <si>
    <t xml:space="preserve">CLICK YES IF INCLUDING THE SCORE OF HVAC INTO FINAL FIELD EVAL, WILL INCLUDE TOTAL SCORING </t>
  </si>
  <si>
    <t>Apply HVACQA?</t>
  </si>
  <si>
    <r>
      <rPr>
        <vertAlign val="superscript"/>
        <sz val="12"/>
        <color rgb="FF002664"/>
        <rFont val="Calibri"/>
        <family val="2"/>
        <scheme val="minor"/>
      </rPr>
      <t>1</t>
    </r>
    <r>
      <rPr>
        <sz val="12"/>
        <color rgb="FF002664"/>
        <rFont val="Calibri"/>
        <family val="2"/>
        <scheme val="minor"/>
      </rPr>
      <t xml:space="preserve"> Rating must be corrected and file resubmitted to Registry if:  1) the overall Sampling process is a "FAIL", or 2) any falsification or fraudulent data is determined.
</t>
    </r>
    <r>
      <rPr>
        <vertAlign val="superscript"/>
        <sz val="12"/>
        <color rgb="FF002664"/>
        <rFont val="Calibri"/>
        <family val="2"/>
        <scheme val="minor"/>
      </rPr>
      <t>2</t>
    </r>
    <r>
      <rPr>
        <sz val="12"/>
        <color rgb="FF002664"/>
        <rFont val="Calibri"/>
        <family val="2"/>
        <scheme val="minor"/>
      </rPr>
      <t xml:space="preserve"> It is expected that the QAD will provide sufficiently detailed COMMENTS on any line items scored as Unsatisfactory (Binary) or 1, 2, 3 (Severity) unless there are alternative adequate means used to communicate these findings such as detailed reports with findings, photos, etc. These comments can help the Rater or RFI learn why an item is incorrect for sake of continual improvement. It is also best practice, though not required, to provide positive feedback on significant items scored "Satisfactory". The QA Review Checklist can be used to improve the quality of ratings by transparency, scrutiny and feedback rather than just a tool to report a Rater's or RFI's lack of precision.
</t>
    </r>
    <r>
      <rPr>
        <vertAlign val="superscript"/>
        <sz val="12"/>
        <color rgb="FF002664"/>
        <rFont val="Calibri"/>
        <family val="2"/>
        <scheme val="minor"/>
      </rPr>
      <t xml:space="preserve">3 </t>
    </r>
    <r>
      <rPr>
        <sz val="12"/>
        <color rgb="FF002664"/>
        <rFont val="Calibri"/>
        <family val="2"/>
        <scheme val="minor"/>
      </rPr>
      <t>Falsification or Fraudulent Data will result in parallel processes of a Binary score of "Unsatisfactory" or a Severity score of "3" for that line item, an AUTO-FAIL of the QA Review, correction and re-submittal to the Registry, AND engagement of the Provider's Disciplinary Process.</t>
    </r>
  </si>
  <si>
    <r>
      <rPr>
        <vertAlign val="superscript"/>
        <sz val="12"/>
        <color rgb="FF002664"/>
        <rFont val="Calibri"/>
        <family val="2"/>
        <scheme val="minor"/>
      </rPr>
      <t>1</t>
    </r>
    <r>
      <rPr>
        <sz val="12"/>
        <color rgb="FF002664"/>
        <rFont val="Calibri"/>
        <family val="2"/>
        <scheme val="minor"/>
      </rPr>
      <t xml:space="preserve"> Rating must be corrected and file resubmitted to Registry if:  1) any item with an asterisk (*) is incorrect, 2) any item is given a severity score of "3", 3) the overall rating is a "FAIL", or 4) any falsification or fraudulent data is determined.
</t>
    </r>
    <r>
      <rPr>
        <vertAlign val="superscript"/>
        <sz val="12"/>
        <color rgb="FF002664"/>
        <rFont val="Calibri"/>
        <family val="2"/>
        <scheme val="minor"/>
      </rPr>
      <t>2</t>
    </r>
    <r>
      <rPr>
        <sz val="12"/>
        <color rgb="FF002664"/>
        <rFont val="Calibri"/>
        <family val="2"/>
        <scheme val="minor"/>
      </rPr>
      <t xml:space="preserve"> It is expected that the QAD will provide sufficiently detailed COMMENTS on any line items scored as Unsatisfactory (Binary) or 1, 2, 3 (Severity) unless there are alternative adequate means used to communicate these findings such as detailed reports with findings, photos, etc. These comments can help the Rater or RFI learn why an item is incorrect for sake of continual improvement. It is also best practice, though not required, to provide positive feedback on significant items scored "Satisfactory". The QA Review Checklist can be used to improve the quality of ratings by transparency, scrutiny and feedback rather than just a tool to report a Rater's or RFI's lack of precision.
</t>
    </r>
    <r>
      <rPr>
        <vertAlign val="superscript"/>
        <sz val="12"/>
        <color rgb="FF002664"/>
        <rFont val="Calibri"/>
        <family val="2"/>
        <scheme val="minor"/>
      </rPr>
      <t xml:space="preserve">3 </t>
    </r>
    <r>
      <rPr>
        <sz val="12"/>
        <color rgb="FF002664"/>
        <rFont val="Calibri"/>
        <family val="2"/>
        <scheme val="minor"/>
      </rPr>
      <t>Falsification or Fraudulent Data will result in parallel processes of a Binary score of "Unsatisfactory" or a Severity score of "3" for that line item, an AUTO-FAIL of the QA Review, correction and re-submittal to the Registry, AND engagement of the Provider's Disciplinary Process.</t>
    </r>
  </si>
  <si>
    <t>Sampling Process is correct as required by MINHERS Chapter 9</t>
  </si>
  <si>
    <t>% Grade</t>
  </si>
  <si>
    <t>Version 7.0</t>
  </si>
  <si>
    <t>QAD verifies that the rater has a process in place to get this RESNET Standard Disclosure Form to their clients. The burden of proof is on the rater; not the QAD. The QAD should have enough understanding of the rater's process to affirm compliance.
Per MINHERS, the provider's quality assurance plan must require a RESNET Standard Disclosure Form to be completed, signed and provided for each rated home. Confirm there is a copy of a completed RESNET Standard Disclosure Form with this rated home. 
SCORING:  "Satisfactory" when true or "Unsatisfactory" when untrue.</t>
  </si>
  <si>
    <t>QAD verifies that the rater has a process in place to get this RESNET Standard Disclosure Form to their clients. The burden of proof is on the rater; not the QAD. The QAD should have enough understanding of the rater's process to affirm compliance.
Per MINHERS, the provider's quality assurance plan must require a RESNET Standard Disclosure Form to be completed, signed and provided for each rated home. Confirm there is a copy of a completed RESNET Standard Disclosure Form with this rated home.
SCORING:  "Satisfactory" when true or "Unsatisfactory" when untrue.</t>
  </si>
  <si>
    <t>Rater/RFI verifies and documents the correct door types, R-values, areas, and wall assignments.
* For new doors, best practice is to collect NFRC labels and photographs. NFRC rating labels often list many configurations of the door, so verify that the information matches the specific door type.
SCORING:  "Satisfactory" when correct or "Unsatisfactory" when incorrect.
GUIDANCE:
* R-Value - value verified is consistent with door type identified
* Door Area - QAD value within 10% of Rater/RFI value
* Wall Assignment - Rater/RFI verifies the exposure correctly (to ambient, to garage, etc.)</t>
  </si>
  <si>
    <t>If applicable/visible, Rater/RFI verifies and documents the correct duct insulation R-Value for each differing type of duct and duct insulation. Both supply and return ducts are verified/documented as applicable/visible (return ducts using cavities may not yet be installed.)
SCORING:  "Satisfactory" when correct or "Unsatisfactory" when incorrect.</t>
  </si>
  <si>
    <t>Perf. Testing</t>
  </si>
  <si>
    <t>Rater/RFI verifies and documents the correct indoor water fixtures, pipe insulation, recirculation, distance to farthest fixture, and DWHR.
SCORING:  "Satisfactory" when correct or "Unsatisfactory" when incorrect.
GUIDANCE:
Hot Water Pipe Length - QAD value within 6 ft of Rater/RFI value
Hot Water Pipe Insulation - Rater/RFI correctly verified this value</t>
  </si>
  <si>
    <t>If applicable/visible, Rater/RFI verifies and documents the correct rim and band joist surface areas, joist spacings, locations and insulation R-values, thicknesses and grades.
* Be sure that where multiple rim/band joists types exist, they are handled separately, including where their “location” with respect to conditioned areas of the home may vary between rim and band types and within the same rim and band type.
SCORING:  "Satisfactory" when correct or "Unsatisfactory" when incorrect.
* Surface Area - QAD value within 10% of Rater/RFI value
* R-Value and Grading - Rater/RFI within ANSI/RESNET/ICC 301-2019 Appendix A depth/void variance for insulation type and grade identified</t>
  </si>
  <si>
    <t>This refers to Framed Floors that separate conditioned from unconditioned space (i.e., framed floors over unconditioned crawl spaces or basements, over unconditioned garages, over porches, or cantilevers over ambient outdoor conditions); not framed floors between stories inside the thermal envelope. For all framed floors, confirm that the areas, types, exposures, floor coverings, insulation types and R-values which are entered into the software correspond with plans and/or field data collected by the Rater/RFI for the actual condition of the rated home. Framed floors should be separately modeled as covered or exposed.
*Be sure that where multiple framed floor types exist, they are handled separately, including where their “location” with respect to conditioned areas of the home may vary between framed floor types and within the same type.
SCORING:  
Satisfactory:  No errors in modeling
1:  one to two minor errors in modeling (listed below) (this is per modeled framed floor)
2:  three to four minor errors (listed below) in modeling OR one to two major errors in modeling (this is per modeled framed floor)
3:  five or more minor errors (listed below) OR three or more major errors in modeling (listed below) (this is per modeled framed floor)
GUIDANCE:
Minor Framed Floor Modeling Errors:
* Framed Floor Surface Area of each modeled Framed Floor off by 4% to 7%
* Incorrect Framed Floor Construction modeled
* Incorrect Framed Floor Exposure modeled
* Incorrect Floor Covering modeled
* Insulation R-Value of each modeled Framed Floor off by 5% to 10%
* Insulation thickness of each modeled Framed Floor off by 0.5 to &lt;1.0 inch
* Incorrect Insulation Location modeled 
Major Framed Floor Modeling Errors:
* Framed Floor Surface Area of each modeled Framed Floor off by greater than 7%
* Insulation R-Value of each modeled Framed Floor off by greater than 10%
* Insulation thickness of each modeled Framed Floor off by greater than 1.0 inch
* Incorrect Insulation Grade value modeled (based on ANSI/RESNET/ICC 301-2019 Appendix A depth/void variance for insulation type and grade)
* Incorrect joist depth, spacing, or framing fraction modeled</t>
  </si>
  <si>
    <t>Rating Type</t>
  </si>
  <si>
    <t>Rating Type:</t>
  </si>
  <si>
    <t>Confirmed</t>
  </si>
  <si>
    <t>Sampled</t>
  </si>
  <si>
    <t>Confirmed Threshold</t>
  </si>
  <si>
    <t>Post Improvement</t>
  </si>
  <si>
    <t>HERS Modeler(s):</t>
  </si>
  <si>
    <t>RFI(s):</t>
  </si>
  <si>
    <t>This refers to Framed Floors that separate conditioned from unconditioned space (i.e., framed floors over unconditioned crawl spaces or basements, over unconditioned garages, over porches, or cantilevers over ambient outdoor conditions); not framed floors between stories inside the thermal envelope. For all framed floors, confirm that the types, insulation types, depth, grade and R-values, framing specifics, surface areas, locations, exposures and floor covering R-values which are entered into the software correspond with plans and/or field data collected by the Rater/RFI for the actual condition of the rated home. Framed floors should be separately modeled as covered or exposed.
*Be sure that where multiple framed floor types exist, they are handled separately, including where their “location” with respect to conditioned areas of the home may vary between framed floor types and within the same type.
SCORING:  
Satisfactory:  No errors in modeling
1:  one to two minor errors in modeling (listed below) (this is per modeled framed floor)
2:  three to four minor errors (listed below) in modeling OR one to two major errors in modeling (this is per modeled framed floor)
3:  five or more minor errors (listed below) OR three or more major errors in modeling (listed below) (this is per modeled framed floor)
GUIDANCE:
Minor Framed Floor Modeling Errors:
* Incorrect Insulation Location modeled 
* Insulation R-Value of each modeled Framed Floor off by 5% to 10%
* Insulation depth of each modeled Framed Floor off by 0.5 to &lt;1.0 inch
* Incorrect Framed Floor Construction modeled
* Framed Floor Surface Area of each modeled Framed Floor off by 4% to 7%
* Incorrect Framed Floor Location &amp; Exposure modeled
* Incorrect Floor Covering R-Value for each Framed Floor section
Major Framed Floor Modeling Errors:
* Insulation R-Value of each modeled Framed Floor off by greater than 10%
* Insulation depth of each modeled Framed Floor off by greater than 1.0 inch
* Incorrect Insulation Grade value modeled (based on ANSI/RESNET/ICC 301-2019 Appendix A depth/void variance for insulation type and grade)
* Incorrect joist depth, spacing, or framing fraction modeled
* Framed Floor Surface Area of each modeled Framed Floor off by greater than 7%</t>
  </si>
  <si>
    <t>This refers to Framed Floors that separate conditioned from unconditioned space (i.e., framed floors over unconditioned crawl spaces or basements, over unconditioned garages, over porches, or cantilevers over ambient outdoor conditions); not framed floors between stories inside the thermal envelope.  For all framed floors, confirm that the types, R-values, locations, insulation grades, framing fractions, areas and floor coverings which are entered into the software correspond with plans and/or field data collected by the Rater/RFI for the actual condition of the rated home. Framed floors should be separately modeled as covered or exposed.
*Be sure that where multiple framed floor types exist, they are handled separately, including where their “location” with respect to conditioned areas of the home may vary between framed floor types and within the same type.   
SCORING:  
Satisfactory:  No errors in modeling
1:  one to two minor errors in modeling (listed below) (this is per modeled framed floor)
2:  three to four minor errors (listed below) in modeling OR one to two major errors in modeling (this is per modeled framed floor)
3:  five or more minor errors (listed below) OR three or more major errors in modeling (listed below) (this is per modeled framed floor)
GUIDANCE:
Minor Framed Floor Modeling Errors:
* Incorrect Insulation Location modeled 
* Insulation R-Value of each modeled Framed Floor off by 5% to 10%
* Insulation depth of each modeled Framed Floor off by 0.5 to &lt;1.0 inch
* Incorrect Framed Floor Location &amp; Space modeled
* Framed Floor Area of each modeled Framed Floor off by 4% to 7%
* Incorrect Floor Covering Fraction(s) for each Framed Floor section
Major Framed Floor Modeling Errors:
* Insulation R-Value of each modeled Framed Floor off by greater than 10%
* Insulation depth of each modeled Framed Floor off by greater than 1.0 inch
* Incorrect Insulation Grade value modeled (based on ANSI/RESNET/ICC 301-2019 Appendix A depth/void variance for insulation type and grade)
* Incorrect joist depth, spacing, or Framing Fraction modeled
* Framed Floor Area of each modeled Framed Floor off by greater than 7%</t>
  </si>
  <si>
    <t>If applicable/visible, Rater/RFI verifies and documents the correct Framed Floors areas, types, exposures, floor coverings (and R-values), insulation types and R-values (framed floors over unconditioned crawl spaces or basements, over unconditioned garages, over porches, or cantilevers over ambient outdoor conditions; not framed floors between stories inside the thermal envelope). Frame floors should be separately verified as covered or exposed.
* Be sure that where multiple framed floor types exist, they are handled separately, including where their “location” with respect to conditioned areas of the home may vary between framed floor types and within the same type.
SCORING:  
Satisfactory:  No errors in verification
1:  one to two minor errors in verification (listed below) (this is per verified framed floor)
2:  three to four minor errors (listed below) in verification OR one to two major errors in verification (this is per verified framed floor)
3:  five or more minor errors (listed below) OR three or more major errors in verification (listed below) (this is per verified framed floor)
GUIDANCE:
Minor Framed Floor Verification Errors:
* Incorrect Insulation Location verified
* Insulation R-Value of each verified Framed Floor off by 5% to 10%
* Insulation depth of each verified Framed Floor off by 0.5 to &lt;1.0 inch
* Incorrect Framed Floor Construction verified
* Framed Floor Surface Area of each verified Framed Floor off by 4% to 7%
* Incorrect Framed Floor Location &amp; Exposure verified
* Incorrect Floor Covering verified for each Framed Floor section
* Incorrect Floor Covering R-Value verified for each Framed Floor section
Major Framed Floor Verification Errors:
* Insulation R-Value of each verified Framed Floor off by greater than 10%
* Insulation depth of each verified Framed Floor off by greater than 1.0 inch
* Incorrect Insulation Grade value verified (based on ANSI/RESNET/ICC 301-2019 Appendix A depth/void variance for insulation type and grade)
* Incorrect joist depth, spacing, or framing fraction verified
* Framed Floor Surface Area of each verified Framed Floor off by greater than 7%</t>
  </si>
  <si>
    <t>If applicable/visible, Rater/RFI verifies and documents the correct Framed Floors areas, types, exposures, floor coverings (and R-values), insulation types and R-values (framed floors over unconditioned crawl spaces or basements, over unconditioned garages, over porches, or cantilevers over ambient outdoor conditions; not framed floors between stories inside the thermal envelope). Frame floors should be separately verified as covered or exposed.
* Be sure that where multiple framed floor types exist, they are handled separately, including where their “location” with respect to conditioned areas of the home may vary between framed floor types and within the same type.
SCORING:  
Satisfactory:  No errors in verification
1:  one to two minor errors in verification (listed below) (this is per verified framed floor)
2:  three to four minor errors (listed below) in verification OR one to two major errors in verification (this is per verified framed floor)
3:  five or more minor errors (listed below) OR three or more major errors in verification (listed below) (this is per verified framed floor)
GUIDANCE:
Minor Framed Floor Verification Errors:
* Incorrect Insulation Location verified (if installed at Pre-Drywall)
* Insulation R-Value of each verified Framed Floor off by 5% to 10% (if installed at Pre-Drywall)
* Insulation depth of each verified Framed Floor off by 0.5 to &lt;1.0 inch (if installed at Pre-Drywall)
* Incorrect Framed Floor Construction verified
* Framed Floor Surface Area of each verified Framed Floor off by 4% to 7%
* Incorrect Framed Floor Location &amp; Exposure verified
* Incorrect Floor Covering verified for each Framed Floor section (likely not installed at Pre-Drywall)
* Incorrect Floor Covering R-Value verified for each Framed Floor section (likely not installed at Pre-Drywall)
Major Framed Floor Verification Errors:
* Insulation R-Value of each verified Framed Floor off by greater than 10% (if installed at Pre-Drywall)
* Insulation depth of each verified Framed Floor off by greater than 1.0 inch (if installed at Pre-Drywall)
* Incorrect Insulation Grade value verified (based on ANSI/RESNET/ICC 301-2019 Appendix A depth/void variance for insulation type and grade) (if installed at Pre-Drywall)
* Incorrect joist depth, spacing, or framing fraction verified
* Framed Floor Surface Area of each verified Framed Floor off by greater than 7%</t>
  </si>
  <si>
    <t>NO SCORE</t>
  </si>
  <si>
    <t>GENERAL INSTRUCTIONS:</t>
  </si>
  <si>
    <t>* If there is a 'FAIL', refer to MINHERS Chapter 9
* QAD needs to provide immediate feedback and training to the Rater/RFI so that the learning can happen, any possible construction corrections can be made before rating file registration, and the final confirmed rating reflects the as-built conditions.
* If not installed or applicable at final, then score as 'N/A'
* Insulation grading per ANSI/RESNET/ICC 301-2019 Appendix A for the type of insulation
* It is expected that the QAD will provide sufficiently detailed COMMENTS on any line items scored as Unsatisfactory (Binary) or 1, 2, 3 (Severity) unless there are alternative adequate means used to communicate these findings such as detailed reports with findings, photos, etc. These comments can help the Rater/RFI learn why an item is incorrect for sake of continual improvement. It is also best practice, though not required, to provide positive feedback on significant items scored "Satisfactory". The QA Review Checklist can be used to improve the quality of ratings by transparency, scrutiny and feedback rather than just a tool to report a Rater's or RFI's lack of precision.
* Falsification or Fraudulent Data will result in parallel processes of a Binary score of "Unsatisfactory" or a Severity score of "3" for that line item, an AUTO-FAIL of the QA Review, correction and re-submittal to the Registry (as applicable), AND engagement of the Provider's Disciplinary Process.</t>
  </si>
  <si>
    <t>* If there is a 'FAIL', refer to MINHERS Chapter 9
* QAD needs to provide immediate feedback and training to the Rater/RFI so that the learning can happen, any possible construction corrections can be made before drywall, and the final confirmed rating reflects the as-built conditions.
* If not installed or applicable at pre-drywall, then score as 'N/A'
* Insulation grading per ANSI/RESNET/ICC 301-2019 Appendix A for the type of insulation
* It is expected that the QAD will provide sufficiently detailed COMMENTS on any line items scored as Unsatisfactory (Binary) or 1, 2, 3 (Severity) unless there are alternative adequate means used to communicate these findings such as detailed reports with findings, photos, etc. These comments can help the Rater/RFI learn why an item is incorrect for sake of continual improvement. It is also best practice, though not required, to provide positive feedback on significant items scored "Satisfactory". The QA Review Checklist can be used to improve the quality of ratings by transparency, scrutiny and feedback rather than just a tool to report a Rater's or RFI's lack of precision.
* Falsification or Fraudulent Data will result in parallel processes of a Binary score of "Unsatisfactory" or a Severity score of "3" for that line item, an AUTO-FAIL of the QA Review, correction and re-submittal to the Registry (as applicable), AND engagement of the Provider's Disciplinary Process.</t>
  </si>
  <si>
    <t>Generally, photo documentation of every single fixture would be onerous. And Rater/RFI should be able to provide some documentation in the form of builder spec sheet, purchase order, or one or more photos representing lighting that is typical throughout the house.
Interior, exterior, and garage lighting percentages per location are modeled in the software. Scoring will be based on the overall lighting percentages.
SCORING:
Satisfactory:  Overall lighting percentages are within +/- 5%
1:  Overall lighting percentages are incorrect by +/- &gt;5%-10%
2:  Overall lighting percentages are incorrect by +/- &gt;10%-20%
3:  Overall lighting percentages are incorrect by +/- &gt;20%</t>
  </si>
  <si>
    <t>Generally, photo documentation of every single fixture would be onerous. And Rater/RFI should be able to provide some documentation in the form of builder spec sheet, purchase order, or one or more photos representing lighting that is typical throughout the house.
Interior, exterior, and garage lighting percentages per location are modeled in the software, so the the location percentages should be recorded in the field data collection. Scoring will be based on the overall lighting percentages.
SCORING:
Satisfactory:  Overall lighting percentages are within +/- 5%
1:  Overall lighting percentages are incorrect by +/- &gt;5%-10%
2:  Overall lighting percentages are incorrect by +/- &gt;10%-20%
3:  Overall lighting percentages are incorrect by +/- &gt;20%</t>
  </si>
  <si>
    <t>Other items not specified in this checklist (describe in comments). The QAD can choose how they wish to score this line item based on the importance, frequency and severity of this other item. Any points given here would be added separately to the final score; and would not be part of the Total Overall Rating Evaluation Points. In cases of trends in non-compliance over a single or multiple line item(s) on multiple QA Reviews, and this QA Review is still passing, then a QAD can assign additional points in this cell to force a fail to facilitate corrective action.</t>
  </si>
  <si>
    <r>
      <t>Comments</t>
    </r>
    <r>
      <rPr>
        <b/>
        <sz val="12"/>
        <rFont val="Calibri"/>
        <family val="2"/>
      </rPr>
      <t>²</t>
    </r>
  </si>
  <si>
    <t>42³</t>
  </si>
  <si>
    <t>Fraud?³</t>
  </si>
  <si>
    <t>16³</t>
  </si>
  <si>
    <r>
      <t xml:space="preserve">Address is Correct AND matches supporting documentation. Go to:  </t>
    </r>
    <r>
      <rPr>
        <b/>
        <u/>
        <sz val="12"/>
        <color theme="10"/>
        <rFont val="Calibri"/>
        <family val="2"/>
        <scheme val="minor"/>
      </rPr>
      <t>https://m.usps.com/m/ZipLookupAction?search=address</t>
    </r>
  </si>
  <si>
    <t>Elevations Photos Provided</t>
  </si>
  <si>
    <t>Utility rates can have an impact on the dollar amount of the energy savings potential of the house. Utility rates documented in rating file should be close to the utility service provider's rates. 
SCORING:
Satisfactory:  when correct
1:  error with one utility
2:  errors with more than one utility</t>
  </si>
  <si>
    <t>Utility rates can have an impact on the dollar amount of the energy savings potential of the house. Utility rates documented in rating file should be close to the utility service provider's rates. 
SCORING:  
Satisfactory:  when correct
1:  error with one utility
2:  errors with more than one utility</t>
  </si>
  <si>
    <t>For each duct system, confirm that duct insulation R-values, duct surface areas, locations, # of returns and assigned heating/cooling equipment which are entered into the software correspond with plans and/or field data collected by the Rater/RFI for the actual condition of the rated home.
*Some duct locations are not visible at time of field QA. Verify that percentages seem reasonable for conditions found.
*Using rating software to estimate surface area is appropriate for most ducted systems.  Any entered duct surface areas that deviate significantly from a software estimate (e.g. the small surface area of high-velocity ducts) should be documented in notes and/or photographs.
SCORING:
Satisfactory:  No errors in Duct System modeling
1:  one to two minor errors in Duct System modeling (listed below) (this is per modeled system)
2:  three to four minor errors (listed below) in Duct System modeling OR one to two major errors in Duct System modeling (this is per modeled system)
3:  Incorrect number of Duct Systems OR five or more minor errors (listed below) OR three or more major errors in Duct System modeling (listed below) (this is per modeled system)
Minor Duct Systems Modeling Errors:
* Duct Insulation R-Value off by 5% - 10%
* Duct System Square Feet Served off 2% to 5%
* # of Ducted Returns off by 1
* Supply and Return Duct Area off by 5% - 10%
* Duct Location or Supply/Return percentages listed as correct location but incorrect Duct Condition
Major Duct Systems Modeling Errors:
* Duct Insulation R-Value off by &gt;10%
* Incorrect field test status identified (Untested, Tested, Sampled)
* Incorrect Supply or Return Duct R-Value Identified
* Duct System Square Feet Served off by &gt;5%
* # of Ducted Returns off by 2 or more
* Supply and Return Duct Area off by &gt;10%
* Duct Location or Supply/Return percentages listed as incorrect location
* Incorrect Assignment of which Heating and Cooling Equipment Served by Duct System</t>
  </si>
  <si>
    <t>For each duct system, confirm that the system types, field test status, associated heating/cooling equipment, square feet served, # of returns, duct areas, duct insulation R-values, locations and % areas which are entered into the software correspond with plans and/or field data collected by the Rater/RFI for the actual condition of the rated home.
*Some duct locations are not visible at time of field QA. Verify that percentages seem reasonable for conditions found.
*Using rating software to estimate surface area is appropriate for most ducted systems. Any entered duct surface areas that deviate significantly from a software estimate (e.g. the small surface area of high-velocity ducts) should be documented in notes and/or photographs.
SCORING:
Satisfactory:  No errors in Duct System modeling
1:  one to two minor errors in Duct System modeling (listed below) (this is per modeled system)
2:  three to four minor errors (listed below) in Duct System modeling OR one to two major errors in Duct System modeling (this is per modeled system)
3:  Incorrect number of Duct Systems OR five or more minor errors (listed below) OR three or more major errors in Duct System modeling (listed below) (this is per modeled system)
Minor Duct Systems Modeling Errors:
* Duct System Square Feet Served off 2% to 5%
* # of Return Grills off by 1
* Supply and Return Duct Area off by 5% to 10%
* Duct Location or Supply/Return percentages listed as correct location but incorrect condition (Attic, well vented vs Attic, well vented, under insulation)
Major Duct Systems Modeling Errors:
* Incorrect field test status identified (Untested, Tested, Sampled)
* Incorrect identification of which Heating and Cooling Equipment Served by Duct System
* Incorrect Supply or Return Duct R-Value Identified
* Duct System Square Feet Served off by greater than 5%
* # of Return Grills off by 2 or more
* Supply and Return Duct Area off by greater than 10%
* Duct Location or Supply/Return percentages listed as incorrect location (Attic, well vented vs Garage)</t>
  </si>
  <si>
    <t>For each duct system, confirm that square feet served, # of returns, associated heating/cooling equipment, locations, % areas, R-values and duct surface areas which are entered into the software correspond with plans and/or field data collected by the Rater/RFI for the actual condition of the rated home.
*Some duct locations are not visible at time of field QA. Verify that percentages seem reasonable for conditions found.
*Using rating software to estimate surface area is appropriate for most ducted systems. Any entered duct surface areas that deviate significantly from a software estimate (e.g. the small surface area of high-velocity ducts) should be documented in notes and/or photographs.
SCORING:
Satisfactory:  No errors in Duct System modeling
1:  one to two minor errors in Duct System modeling (listed below) (this is per modeled system)
2:  three to four minor errors (listed below) in Duct System modeling OR one to two major errors in Duct System modeling (this is per modeled system)
3:  Incorrect number of Duct Systems OR five or more minor errors (listed below) OR three or more major errors in Duct System modeling (listed below) (this is per modeled system)
Minor Duct Systems Modeling Errors:
* Duct System Square Feet Served off 2% to 5%
* # of Return Grills off by 1
* Supply and Return Duct Area off by 5% to 10%
* Duct Location or Supply/Return percentages listed as correct location but incorrect condition (Attic, well vented vs Attic, well vented, under insulation)
Major Duct Systems Modeling Errors:
* Incorrect field test status identified (Untested, Tested, Sampled)
* Incorrect identification of which Heating and Cooling Equipment Served by Duct System
* Incorrect Supply or Return Duct R-Value Identified
* Duct System Square Feet Served off by greater than 5%
* # of Return Grills off by 2 or more
* Supply and Return Duct Area off by greater than 10%
* Duct Location or Supply/Return percentages listed as incorrect location (Attic, well vented vs Garage)</t>
  </si>
  <si>
    <t>For each duct system, Rater/RFI verifies and documents the correct square feet served, # of returns, associated heating/cooling equipment, locations, % areas, R-values and duct surface areas.
* Some duct locations are not visible at time of field QA. Verify that percentages seem reasonable for conditions found.
* Using rating software to estimate surface area is appropriate for most ducted systems. Any verified duct surface areas that deviate significantly from a software estimate (e.g. the small surface area of high-velocity ducts) should be documented in notes and/or photographs.
SCORING:
Satisfactory:  No errors in Duct System verification
1:  one to two minor errors (listed below) in Duct System verification (this is per system)
2:  three to four minor errors (listed below) in Duct System verification OR one to two major errors in Duct System verification (this is per system)
3:  Incorrect number of Duct Systems OR five or more minor errors (listed below) in Duct System verification OR three or more major errors in Duct System verification (this is per system)
Minor Duct Systems Verification Errors:
* Duct System Square Feet Served off 2% to 5%
* # of Return Grills off by 1
* Supply and Return Duct Area off by 5% to 10%
* Duct Location or Supply/Return percentages listed as correct location but incorrect condition (Attic, well vented vs Attic, well vented, under insulation)
Major Duct Systems Verification Errors:
* Incorrect field test status identified (Untested, Tested, Sampled)
* Incorrect identification of which Heating and Cooling Equipment Served by Duct System
* Incorrect Supply or Return Duct R-Value Identified
* Duct System Square Feet Served off by greater than 5%
* # of Return Grills off by 2 or more
* Supply and Return Duct Area off by greater than 10%
* Duct Location or Supply/Return percentages listed as incorrect location (Attic, well vented vs Garage)</t>
  </si>
  <si>
    <t>For each duct system, Rater/RFI verifies and documents the correct square feet served, # of returns, associated heating/cooling equipment, locations, % areas, R-values and duct surface areas. (return ducts using cavities may not yet be installed.)
* Some duct locations may not be visible at time of field QA. Verify that percentages seem reasonable for conditions found.
* Using rating software to estimate surface area is appropriate for most ducted systems. Any verified duct surface areas that deviate significantly from a software estimate (e.g. the small surface area of high-velocity ducts) should be documented in notes and/or photographs.
SCORING:
Satisfactory:  No errors in Duct System verification
1:  one to two minor errors (listed below) in Duct System verification (this is per system)
2:  three to four minor errors (listed below) in Duct System verification OR one to two major errors in Duct System verification (this is per system)
3:  Incorrect number of Duct Systems OR five or more minor errors (listed below) in Duct System verification OR three or more major errors in Duct System verification (this is per system)
Minor Duct Systems Verification Errors:
* Duct System Square Feet Served off 2% to 5%
* # of Return Grills off by 1
* Supply and Return Duct Area off by 5% to 10%
* Duct Location or Supply/Return percentages listed as correct location but incorrect condition (Attic, well vented vs Attic, well vented, under insulation)
Major Duct Systems Verification Errors:
* Incorrect field test status identified (Untested, Tested, Sampled)
* Incorrect identification of which Heating and Cooling Equipment Served by Duct System
* Incorrect Supply or Return Duct R-Value Identified
* Duct System Square Feet Served off by greater than 5%
* # of Return Grills off by 2 or more
* Supply and Return Duct Area off by greater than 10%
* Duct Location or Supply/Return percentages listed as incorrect location (Attic, well vented vs Garage)</t>
  </si>
  <si>
    <r>
      <t>45</t>
    </r>
    <r>
      <rPr>
        <sz val="12"/>
        <color rgb="FF000000"/>
        <rFont val="Calibri"/>
        <family val="2"/>
      </rPr>
      <t>³</t>
    </r>
  </si>
  <si>
    <t>41³</t>
  </si>
  <si>
    <t>Rater/RFI verifies and documents the correct window types, U-values, SHGCs, areas, orientations, overhangs, shading and wall assignments. On ridealong Field QA Reviews (remote or in-person), does Rater/RFI take any measurements of the windows to verify that plans and as-built windows match, or take full window measurements if no plans? Does Rater/RFI verify overhang dimensions while onsite?
Appendix B states, "Each unique window type and U-value combination shall be calculated separately."
*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 Where some software allows for an automatic rotation of the orientation of a house, the “front” of the house can easily be lost. For this reason, it is best practice to include the word “front” in the label of at least one of the windows on the front of the house.
SCORING:  
Satisfactory:  No errors in window verification
1:  one to four minor errors (listed below) in window verification (accumulated errors of all windows [individual or grouped])
2:  five to ten minor errors (listed below) in window verification OR one to two major errors in window verification (accumulated errors of all windows [individual or grouped])
3:  eleven or more minor errors (listed below) in window verification OR three or more major errors in window verification (accumulated errors of all windows [individual or grouped])
Minor Window Verification Errors:
* U-Value off by 0.02 to 0.04
* SHGC off by 0.02 to 0.04
* Surface Area of each window off by 5% to 10%
* Overhangs greater than 1' not verified (whether this is for soffits, porchs, decks, etc.) or depth/top/bottom height errors &gt; 1' in these values
Major Window Verification Errors:
* U-Value off by 0.05 or greater
* SHGC off by 0.05 or greater
* Surface Area of each window off by &gt;10%
* Assigns Window to incorrect orientation
* Assigns Window to incorrect wall</t>
  </si>
  <si>
    <t>Fenestration</t>
  </si>
  <si>
    <t>All Rater/RFIs/Modelers are listed and ID #s are correct</t>
  </si>
  <si>
    <t>Programmable vs. non-programmable thermostats:  In most cases, all the thermostats in a house will be of the same type.  When different HVAC systems have different types of thermostats, default to non-programmable, unless the programmable system(s) are clearly dominant for controlling the heating/cooling loads.
* If setpoint temperatures are set to values other than the Reference Home (78/68), confirm that documentation has been provided by the Rater. 
* File review: a photo of the thermostat is sufficient documentation.
SCORING:  "Satisfactory" when correct or "Unsatisfactory" when incorrect.</t>
  </si>
  <si>
    <t>Rater/RFI verifies and documents the correct thermostats (programmable vs. non-programmable).  In most cases, all the thermostats in a house will be of the same type. When different HVAC systems have different types of thermostats, default to non-programmable, unless the programmable system(s) are clearly dominant for controlling the heating/cooling loads.
* If setpoint temperatures are set to values other than the Reference Home (78/68), confirm that documentation has been provided by the Rater. 
SCORING:  "Satisfactory" when correct or "Unsatisfactory" when incorrect.</t>
  </si>
  <si>
    <r>
      <rPr>
        <u/>
        <sz val="12"/>
        <color theme="1"/>
        <rFont val="Calibri"/>
        <family val="2"/>
        <scheme val="minor"/>
      </rPr>
      <t>PHOTOS REQUIRED per MINHERS Chapter 9</t>
    </r>
    <r>
      <rPr>
        <sz val="12"/>
        <color theme="1"/>
        <rFont val="Calibri"/>
        <family val="2"/>
        <scheme val="minor"/>
      </rPr>
      <t xml:space="preserve">. </t>
    </r>
    <r>
      <rPr>
        <u/>
        <sz val="12"/>
        <color theme="1"/>
        <rFont val="Calibri"/>
        <family val="2"/>
        <scheme val="minor"/>
      </rPr>
      <t>Raters/RFIs are responsible for documenting reasons for missing photos</t>
    </r>
    <r>
      <rPr>
        <sz val="12"/>
        <color theme="1"/>
        <rFont val="Calibri"/>
        <family val="2"/>
        <scheme val="minor"/>
      </rPr>
      <t>. This line item is to verify whether an Inspection occurred. Do the Rater/RFI’s photos of the building’s front, back, right and left elevations match the rated home?
SCORING:  "Satisfactory" when correct or "Unsatisfactory" when incorrect.</t>
    </r>
  </si>
  <si>
    <r>
      <t>PHOTO REQUIRED of above grade wall insulation per ANSI/RESNET/ICC 301-2019 APPENDIX B and MINHERS Chapter 9</t>
    </r>
    <r>
      <rPr>
        <sz val="12"/>
        <color rgb="FF000000"/>
        <rFont val="Calibri"/>
        <family val="2"/>
        <scheme val="minor"/>
      </rPr>
      <t xml:space="preserve">. </t>
    </r>
    <r>
      <rPr>
        <u/>
        <sz val="12"/>
        <color rgb="FF000000"/>
        <rFont val="Calibri"/>
        <family val="2"/>
        <scheme val="minor"/>
      </rPr>
      <t>Raters/RFIs are responsible for documenting reasons for missing photos.</t>
    </r>
    <r>
      <rPr>
        <sz val="12"/>
        <color rgb="FF000000"/>
        <rFont val="Calibri"/>
        <family val="2"/>
        <scheme val="minor"/>
      </rPr>
      <t xml:space="preserve"> For above grade walls, confirm that the wall types, insulation types, R-values, insulation thicknesses, insulation grades, stud spacings/dimensions, framing factors, areas and locations which are entered into the software correspond with plans and/or field data collected by the Rater/RFI for the actual condition of the rated home. For rim and band joists, confirm that the areas, R-values, insulation thicknesses, insulation grades, joist spacings, and locations which are entered into the software correspond with plans and/or field data collected by the Rater/RFI for the actual condition of the rated home.
*Be sure that where multiple above grade wall types exist or where multiple rim/band joists types exist they are handled separately, including where their “location” with respect to conditioned areas of the home may vary between wall/rim and band types and within the same wall/rim and band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Incorrect Wall Construction modeled
* Insulation R-Value of each modeled AGW off by 5% to 10%
* Insulation thickness of each modeled AGW off by 0.5 to &lt;1.0 inch
* Incorrect Gypsum thickness modeled
* AGW Gross Area of each modeled AGW off by 4% to 7%
* Incorrect Exterior Color modeled
* Incorrect Insulation Location modeled 
Major AGW Modeling Errors:
* Insulation R-Value of each modeled AGW off by greater than 10%
* Insulation thickness of each modeled AGW off by greater than 1.0 inch
* Incorrect Insulation Grade value modeled (based on ANSI/RESNET/ICC 301-2019 Appendix A depth/void variance for insulation type and grade)
* Incorrect stud depth, spacing, or framing fraction modeled
* AGW Gross Area of each modeled AGW off by greater than 7%</t>
    </r>
  </si>
  <si>
    <r>
      <t>PHOTO REQUIRED of Water Heating System nameplate/model number and controls per MINHERS Chapter 9.  Raters/RFIs are responsible for documenting reasons for missing photos.</t>
    </r>
    <r>
      <rPr>
        <sz val="12"/>
        <color rgb="FF000000"/>
        <rFont val="Calibri"/>
        <family val="2"/>
        <scheme val="minor"/>
      </rPr>
      <t xml:space="preserve"> For water heating systems, confirm that water heater types, fuel types, energy factors, recovery efficiencies, tank size, tank insulation, locations, and number of units which are entered into the software correspond with plans and/or field data collected by the Rater/RFI for the actual condition of the rated home.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modeling
1:  one to two minor errors in water heating modeling (listed below) (this is per modeled system)
2:  NO PHOTO OR three to four minor errors (listed below) in water heating modeling OR one to two major errors in water heating modeling (this is per modeled system)
3:  Incorrect number of units OR five or more minor errors (listed below) OR three or more major errors in water heating modeling (listed below) (this is per modeled system) of either heating, cooling or hot water heating system
Minor Water Heating Modeling Errors:
* Modeled EF/UEF value off by 0.01 to 0.03 from AHRI Certificate or supporting docs (If UEF is listed on backup, ensure Rater or RFI converted to EF correctly)
* Modeled Recovery Efficiency is off by 3% to 5% from AHRI Certificate or supporting docs
* Modeled water tank capacity off by 3 gal to 5 gal from AHRI Certificate or supporting docs
* Incorrect Extra Tank Insulation modeled
* Incorrect location identified for Water Heating System
* % Water Heating Load Served off by 3% to 5%
Major Water Heating Modeling Errors:
* Incorrect water heater type identified
* Incorrect fuel type identified
* Modeled EF/UEF value off by greater than 0.03 from AHRI Certificate or supporting docs (If UEF is listed on backup, ensure Rater or RFI converted to EF correctly)
* Modeled Recovery Efficiency is off by greater than 5% from AHRI Certificate or supporting docs
* Modeled tank capacity off by greater than 5 gal from AHRI Certificate or supporting docs
* % Water Heating Load Served off by greater than 5%</t>
    </r>
  </si>
  <si>
    <r>
      <t xml:space="preserve">PHOTO REQUIRED of LTO Test Results per ANSI/RESNET/ICC 301-2019 APPENDIX B and MINHERS Chapter 9.  If TDL result was used in place of LTO test result, then photo of TDL test results would be required in lieu of photo of LTO test results.  Raters/RFIs are responsible for documenting reasons for missing photos. </t>
    </r>
    <r>
      <rPr>
        <sz val="12"/>
        <color rgb="FF000000"/>
        <rFont val="Calibri"/>
        <family val="2"/>
        <scheme val="minor"/>
      </rPr>
      <t xml:space="preserve">
Duct leakage is tested according to ANSI/RESNET/ICC 380.
* Total duct leakage (TDL) and leakage to outside (LTO) are entered into software separately. TDL has no energy effect on the model; LTO does have an energy effect. 
* Although many compliance programs allow TDL to be input 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when correct or "Unsatisfactory" when incorrect or NO PHOTO.
GUIDANCE:
LTO CFM25 - Field QA:  QAD tested value within 10% of Rater/RFI value.  File QA:  At least one photo provided from Rater/RFI which shows test results
TDL CFM25 - Field QA:  QAD tested value within 10% of Rater/RFI value.  File QA:  At least one photo provided from Rater/RFI which shows test results</t>
    </r>
  </si>
  <si>
    <r>
      <t>REQUIRED PHOTO of Infiltration Test Results OR REPORT from Testing Software per ANSI/RESNET/ICC 301-2019 APPENDIX B and MINHERS Chapter 9.  Raters/RFIs are responsible for documenting reasons for missing photos.</t>
    </r>
    <r>
      <rPr>
        <sz val="12"/>
        <color rgb="FF000000"/>
        <rFont val="Calibri"/>
        <family val="2"/>
        <scheme val="minor"/>
      </rPr>
      <t xml:space="preserve">
Envelope Leakage is tested according to ANSI/RESNET/ICC 380.
The Rater/RFI should include sufficient documentation to support the leakage rate modeled.  Ensure that test results are correctly applied and modeled based off testing method used (single point vs multi-point).
* Examples include blower door manufacturer’s automated software report (TECTITE, FanTestic, TEC Auto Test app, etc.) and/or photo documentation.
SCORING:  "Satisfactory" when correct or "Unsatisfactory" when incorrect OR NO PHOTO.
GUIDANCE:
CFM50 - Field QA:  QAD tested value within 10% of Rater/RFI value.  File QA:  At least one photo provided from Rater/RFI which shows test results OR Report from Testing Software</t>
    </r>
  </si>
  <si>
    <r>
      <t>PHOTO REQUIRED of Mechanical Ventilation Test Results, equipment nameplate/model number and controls per MINHERS Chapter 9.  Raters/RFIs are responsible for documenting reasons for missing photos.</t>
    </r>
    <r>
      <rPr>
        <sz val="12"/>
        <color rgb="FF000000"/>
        <rFont val="Calibri"/>
        <family val="2"/>
        <scheme val="minor"/>
      </rPr>
      <t xml:space="preserve">
Ventilation is tested according to ANSI/RESNET/ICC 380.
The rater should include sufficient documentation to support the ventilation type, frequency, flow and wattage modeled.
* Ventilation wattage can be verified via published OEM data, third party database (i.e. HVI.org) or on-site measurement via Watt meter. 
* Air flow measurement methods are described in ANSI/RESNET/ICC 380 and rater should include sufficient documentation to support the modeled airflow rate.
* Usage of Operable Windows (Natural Ventilation): Confirm that the type of ventilation that occurs or is most likely to occur matches the Cooling Season Strategy modeled: 'No Ventilation', 'Natural Ventilation', or 'Whole House Fan'.
SCORING:  "Satisfactory" when correct or "Unsatisfactory" when incorrect or NO PHOTO.
GUIDANCE:
Ventilation Type - Value in software corresponds with supporting docs or onsite verification
Flow Measured? - Rater/RFI correctly noted in their supporting docs whether or not they performed the testing or through onsite verification
Measured Flow Rate - Field QA:  QAD tested value within 10% of Rater/RFI value.  File QA:  Value in software matches supporting docs or onsite verification OR at least one photo provided from Rater/RFI which shows test results
Fan Watts - Value in software corresponds with supporting docs or onsite verification</t>
    </r>
  </si>
  <si>
    <r>
      <rPr>
        <u/>
        <sz val="12"/>
        <color rgb="FF000000"/>
        <rFont val="Calibri"/>
        <family val="2"/>
        <scheme val="minor"/>
      </rPr>
      <t>PHOTO REQUIRED of all refrigerator/freezer nameplates/model numbers (if installed) or empty spaces (if not installed) per MINHERS Chapter 9.  Raters/RFIs are responsible for documenting reasons for missing photos.</t>
    </r>
    <r>
      <rPr>
        <sz val="12"/>
        <color rgb="FF000000"/>
        <rFont val="Calibri"/>
        <family val="2"/>
        <scheme val="minor"/>
      </rPr>
      <t xml:space="preserve"> Refrigerators are often not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which should reflect the RESNET default value based off the number of bedrooms in the reference home so not to claim credit on the HERS Index for something not provided at time of rating.
* Refrigerator efficiency shown on the EnergyGuide that ships with the appliance can differ from published data for the same model. The Rater/RFI should document which source they used and provide supporting documentation (such as photo of the EnergyGuide or photo of nameplate w/ model #).
SCORING:  "Satisfactory" when correct or "Unsatisfactory" when incorrect.
GUIDANCE:
*kWh/yr matches EnergyGuide for the verified model or if not installed, RESNET default value (based off the number of bedrooms in home) is used
*value is summed for all refrigerators/freezers or refrigerator locations present in the home during the confirmed rating.</t>
    </r>
  </si>
  <si>
    <r>
      <rPr>
        <u/>
        <sz val="12"/>
        <color rgb="FF000000"/>
        <rFont val="Calibri"/>
        <family val="2"/>
        <scheme val="minor"/>
      </rPr>
      <t>PHOTO REQUIRED of dishwasher nameplate/model number (if installed) or empty space (if not installed) per MINHERS Chapter 9.  Raters/RFIs are responsible for documenting reasons for missing photos.</t>
    </r>
    <r>
      <rPr>
        <sz val="12"/>
        <color rgb="FF000000"/>
        <rFont val="Calibri"/>
        <family val="2"/>
        <scheme val="minor"/>
      </rPr>
      <t xml:space="preserve"> Dishwashers are often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rating.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EF or kWh/yr based off the available information
*Energy Factor / kWh/yr - kWh/yr matches EnergyGuide for verified model or if not installed, RESNET default value used
*Unlike the refrigerator/freezer, multiple dishwashers are not summed when there is more than one.  Instead, you use the data for the one that will get the most usage.
*Dishwasher size - Value in software corresponds with supporting docs or onsite verification. If multiple dishwashers present of different sizes, use the larger of the two sizes.</t>
    </r>
  </si>
  <si>
    <r>
      <rPr>
        <u/>
        <sz val="12"/>
        <color rgb="FF000000"/>
        <rFont val="Calibri"/>
        <family val="2"/>
        <scheme val="minor"/>
      </rPr>
      <t>PHOTO REQUIRED of Clothes Dryer nameplate/model number (if installed) or empty space (if not installed) per MINHERS Chapter 9.  Raters/RFIs are responsible for documenting reasons for missing photos</t>
    </r>
    <r>
      <rPr>
        <sz val="12"/>
        <color rgb="FF000000"/>
        <rFont val="Calibri"/>
        <family val="2"/>
        <scheme val="minor"/>
      </rPr>
      <t>. Confirm that the dryer fuel and location correspond with those identified by the Rater/RFI on site or plans. Dryers are often not installed at time of final inspection for new homes. If a dryer is installed, confirm that the verified CEF and moisture sensing correspond with those identified by the Rater/RFI on site or plans.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rating.
* If dryer is not installed and dryer location is plumbed for both electric and gas, model should reflect the predominant dryer fuel in that market.
SCORING:  "Satisfactory" when correct or "Unsatisfactory" when incorrect.</t>
    </r>
  </si>
  <si>
    <r>
      <rPr>
        <u/>
        <sz val="12"/>
        <color rgb="FF000000"/>
        <rFont val="Calibri"/>
        <family val="2"/>
        <scheme val="minor"/>
      </rPr>
      <t>PHOTO REQUIRED of Clothes Washer nameplate/model number (if installed) or empty space (if not installed) per MINHERS Chapter 9.  Raters/RFIs are responsible for documenting reasons for missing photos.</t>
    </r>
    <r>
      <rPr>
        <sz val="12"/>
        <color rgb="FF000000"/>
        <rFont val="Calibri"/>
        <family val="2"/>
        <scheme val="minor"/>
      </rPr>
      <t xml:space="preserve"> Confirm that the clothes washer location corresponds with those identified by the Rater/RFI on site or plans. Washers are often not installed at time of final inspection for new homes. If a washer is installed, confirm that the verified IMEF, LER, Capacity, and rates correspond with those identified by the Rater/RFI on site or plans.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rating.
SCORING:  "Satisfactory" when correct or "Unsatisfactory" when incorrect.</t>
    </r>
  </si>
  <si>
    <r>
      <rPr>
        <u/>
        <sz val="12"/>
        <color theme="1"/>
        <rFont val="Calibri"/>
        <family val="2"/>
        <scheme val="minor"/>
      </rPr>
      <t>PHOTOS REQUIRED per MINHERS Chapter 9.  Raters/RFIs are responsible for documenting reasons for missing photos.</t>
    </r>
    <r>
      <rPr>
        <sz val="12"/>
        <color theme="1"/>
        <rFont val="Calibri"/>
        <family val="2"/>
        <scheme val="minor"/>
      </rPr>
      <t xml:space="preserve"> This line item is to verify whether an Inspection occurred. Do the Rater/RFI’s photos of the building’s front, back, right and left elevations match the rated home?
SCORING:  "Satisfactory" when correct or "Unsatisfactory" when incorrect.</t>
    </r>
  </si>
  <si>
    <r>
      <rPr>
        <u/>
        <sz val="12"/>
        <color theme="1"/>
        <rFont val="Calibri"/>
        <family val="2"/>
        <scheme val="minor"/>
      </rPr>
      <t>PHOTOS REQUIRED per MINHERS Chapter 9.  Raters/RFIs responsible for documenting reasons for missing photos</t>
    </r>
    <r>
      <rPr>
        <sz val="12"/>
        <color theme="1"/>
        <rFont val="Calibri"/>
        <family val="2"/>
        <scheme val="minor"/>
      </rPr>
      <t>. This line item is to verify whether an Inspection occurred. Do the Rater/RFI’s photos of the building’s front, back, right and left elevations match the rated home?
SCORING:  "Satisfactory" when correct or "Unsatisfactory" when incorrect.</t>
    </r>
  </si>
  <si>
    <r>
      <rPr>
        <u/>
        <sz val="12"/>
        <color rgb="FF000000"/>
        <rFont val="Calibri"/>
        <family val="2"/>
        <scheme val="minor"/>
      </rPr>
      <t>PHOTO REQUIRED of above grade wall insulation per ANSI/RESNET/ICC 301-2019 APPENDIX B and MINHERS Chapter 9.  Raters/RFIs are responsible for documenting reasons for missing photos.</t>
    </r>
    <r>
      <rPr>
        <sz val="12"/>
        <color rgb="FF000000"/>
        <rFont val="Calibri"/>
        <family val="2"/>
        <scheme val="minor"/>
      </rPr>
      <t xml:space="preserve"> For above grade walls, confirm that the wall types, insulation types, insulation materials, insulation thicknesses, insulation grades, R-values, stud types, stud spacings/dimensions, framing factors, surface areas, surface colors and locations which are entered into the software correspond with plans and/or field data collected by the Rater/RFI for the actual condition of the rated home. For rim and band joists, confirm that the types, R-values, surface areas and locations which are entered into the software correspond with plans and/or field data collected by the Rater/RFI for the actual condition of the rated home.
*Be sure that where multiple above grade wall types exist or where multiple rim/band joists types exist they are handled separately, including where their “location” with respect to conditioned areas of the home may vary between wall/rim and band types and within the same wall/rim and band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Incorrect Wall Construction modeled
* Insulation R-Value of each modeled AGW off by 5% to 10%
* Insulation thickness of each modeled AGW off by 0.5 to &lt;1.0 inch
* Incorrect Gypsum thickness modeled
* AGW Surface Area of each modeled AGW off by 4% to 7%
* Incorrect Surface Color modeled
* Incorrect Insulation Location modeled 
Major AGW Modeling Errors:
* Insulation R-Value of each modeled AGW off by greater than 10%
* Insulation thickness of each modeled AGW off by greater than 1.0 inch
* Incorrect Insulation Grade value modeled (based on ANSI/RESNET/ICC 301-2019 Appendix A - depth/void variance for insulation type and grade)
* Incorrect stud depth, spacing, or framing fraction modeled
* AGW Surface Area of each modeled AGW off by greater than 7%</t>
    </r>
  </si>
  <si>
    <r>
      <rPr>
        <u/>
        <sz val="12"/>
        <color rgb="FF000000"/>
        <rFont val="Calibri"/>
        <family val="2"/>
        <scheme val="minor"/>
      </rPr>
      <t>PHOTO REQUIRED of Water Heating System nameplate/model number and controls per MINHERS Chapter 9.  Raters/RFIs are responsible for documenting reasons for missing photos.</t>
    </r>
    <r>
      <rPr>
        <sz val="12"/>
        <color rgb="FF000000"/>
        <rFont val="Calibri"/>
        <family val="2"/>
        <scheme val="minor"/>
      </rPr>
      <t xml:space="preserve"> For water heating systems, confirm that water heater types, fuel types, energy factors, recovery efficiencies, tank size, tank insulation, locations, and number of units which are entered into the software correspond with plans and/or field data collected by the Rater/RFI for the actual condition of the rated home.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modeling
1:  one to two minor errors in water heating modeling (listed below) (this is per modeled system)
2:  NO PHOTO OR three to four minor errors (listed below) in water heating modeling OR one to two major errors in water heating modeling (this is per modeled system)
3:  Incorrect number of units OR five or more minor errors (listed below) OR three or more major errors in water heating modeling (listed below) (this is per modeled system) of either heating, cooling or hot water heating system
Minor Water Heating Modeling Errors:
* Modeled EF/UEF value off by 0.01 to 0.03 from AHRI Certificate or supporting docs (If UEF is listed on backup, ensure Rater or RFI converted to EF correctly)
* Modeled water tank capacity off by 3 gal to 5 gal from AHRI Certificate or supporting docs
* Modeled input capacity off by 3 kBtu/h to 5 kBtu/h from AHRI Certificate or supporting docs
* Modeled Recovery Efficiency is off by 3% to 5% from AHRI Certificate or supporting docs
* % Water Heating Load Served off by 3% to 5%
* Incorrect location identified for Water Heating System
Major Water Heating Modeling Errors:
* Incorrect equipment type identified
* Incorrect fuel type identified
* Modeled EF/UEF value off by greater than 0.03 from AHRI Certificate or supporting docs (If UEF is listed on backup, ensure Rater or RFI converted to EF correctly)
* Modeled water tank capacity off by greater than 5 gal from AHRI Certificate or supporting docs
* Modeled input capacity off by greater than 5 kBtu/h from AHRI Certificate or supporting docs
* Modeled Recovery Efficiency is off by greater than 5% from AHRI Certificate or supporting docs
* % Water Heating Load Served off by greater than 5%</t>
    </r>
  </si>
  <si>
    <r>
      <rPr>
        <u/>
        <sz val="12"/>
        <color rgb="FF000000"/>
        <rFont val="Calibri"/>
        <family val="2"/>
        <scheme val="minor"/>
      </rPr>
      <t>PHOTO REQUIRED of LTO Test Results per ANSI/RESNET/ICC 301-2019 APPENDIX B and MINHERS Chapter 9.  If TDL result was used in place of LTO test result, then photo of TDL test results would be required in lieu of photo of LTO test results.  Raters/RFIs are responsible for documenting reasons for missing photos.</t>
    </r>
    <r>
      <rPr>
        <sz val="12"/>
        <color rgb="FF000000"/>
        <rFont val="Calibri"/>
        <family val="2"/>
        <scheme val="minor"/>
      </rPr>
      <t xml:space="preserve">
Duct leakage is tested according to ANSI/RESNET/ICC 380.
* Total duct leakage (TDL) and leakage to outside (LTO) are entered into software separately. TDL has no energy effect on the model; LTO does have an energy effect. 
* Although many compliance programs allow TDL to be input 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when correct or "Unsatisfactory" when incorrect or NO PHOTO.
GUIDANCE:
LTO CFM25 - Field QA:  QAD tested value within 10% of Rater/RFI value.  File QA:  At least one photo provided from Rater/RFI which shows test results
TDL CFM25 - Field QA:  QAD tested value within 10% of Rater/RFI value.  File QA:  At least one photo provided from Rater/RFI which shows test results</t>
    </r>
  </si>
  <si>
    <r>
      <rPr>
        <u/>
        <sz val="12"/>
        <color rgb="FF000000"/>
        <rFont val="Calibri"/>
        <family val="2"/>
        <scheme val="minor"/>
      </rPr>
      <t>PHOTO REQUIRED of Mechanical Ventilation Test Results, equipment nameplate/model number and controls per MINHERS Chapter 9.  Raters/RFIs are responsible for documenting reasons for missing photos.</t>
    </r>
    <r>
      <rPr>
        <sz val="12"/>
        <color rgb="FF000000"/>
        <rFont val="Calibri"/>
        <family val="2"/>
        <scheme val="minor"/>
      </rPr>
      <t xml:space="preserve">
Ventilation is tested according to ANSI/RESNET/ICC 380.
The rater should include sufficient documentation to support tthe ventilation type, flow rate, wattage and frequency modeled.
* Ventilation wattage can be verified via published OEM data, third party database (i.e. HVI.org) or on-site measurement via Watt meter. 
* Air flow measurement methods are described in ANSI/RESNET/ICC 380 and rater should include sufficient documentation to support the modeled airflow rate.
* Usage of Operable Windows (Natural Ventilation): Confirm that the type of ventilation that occurs or is most likely to occur matches the Cooling Season Strategy modeled: 'No Ventilation', 'Natural Ventilation', or 'Whole House Fan'.
SCORING:  "Satisfactory" when correct or "Unsatisfactory" when incorrect or NO PHOTO.
GUIDANCE:
Ventilation Type - Value in software corresponds with supporting docs or onsite verification
Flow Measured? - Rater/RFI correctly noted in their supporting docs whether or not they performed the testing or through onsite verification
Measured Flow Rate - Field QA:  QAD tested value within 10% of Rater/RFI value.  File QA:  Value in software matches supporting docs or onsite verification OR at least one photo provided from Rater/RFI which shows test results
Fan Watts - Value in software corresponds with supporting docs or onsite verification
Operational hours per day - Value in software corresponds with supporting docs or onsite verification</t>
    </r>
  </si>
  <si>
    <r>
      <rPr>
        <u/>
        <sz val="12"/>
        <color rgb="FF000000"/>
        <rFont val="Calibri"/>
        <family val="2"/>
        <scheme val="minor"/>
      </rPr>
      <t>PHOTO REQUIRED of all refrigerator/freezer nameplates/model numbers (if installed) or empty spaces (if not installed) per MINHERS Chapter 9.  Raters/RFIs are responsible for documenting reasons for missing photos.</t>
    </r>
    <r>
      <rPr>
        <sz val="12"/>
        <color rgb="FF000000"/>
        <rFont val="Calibri"/>
        <family val="2"/>
        <scheme val="minor"/>
      </rPr>
      <t xml:space="preserve"> Refrigerators are often not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which should reflect the RESNET default value based off the number of bedrooms in the reference home so not to claim credit on the HERS Index for something not provided at time of rating.
*Refrigerator efficiency shown on the EnergyGuide that ships with the appliance can differ from published data for the same model. The Rater/RFI should document which source they used and provide supporting documentation (such as photo of the Energy Guide or photo of nameplate w/ model #).
SCORING:  "Satisfactory" when correct or "Unsatisfactory" when incorrect.
GUIDANCE:
*kWh/yr matches EnergyGuide for the verified model or if not installed, RESNET default value (based off the number of bedrooms in home) is used
*value is summed for all refrigerators/freezers or refrigerator locations present in the home during the confirmed rating.</t>
    </r>
  </si>
  <si>
    <r>
      <rPr>
        <u/>
        <sz val="12"/>
        <color rgb="FF000000"/>
        <rFont val="Calibri"/>
        <family val="2"/>
        <scheme val="minor"/>
      </rPr>
      <t>PHOTO REQUIRED of dishwasher nameplate/model number (if installed) or empty space (if not installed) per MINHERS Chapter 9.  Raters/RFIs are responsible for documenting reasons for missing photos.</t>
    </r>
    <r>
      <rPr>
        <sz val="12"/>
        <color rgb="FF000000"/>
        <rFont val="Calibri"/>
        <family val="2"/>
        <scheme val="minor"/>
      </rPr>
      <t xml:space="preserve"> Dishwashers are often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rating.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kWh/yr or EF based off the available information
*Energy Rating - kWh/yr or EF matches EnergyGuide for verified model or if not installed, then the RESNET default value is used
*Unlike the refrigerator/freezer, multiple dishwashers are not summed when there is more than one. Instead, you use the data for the one that will get the most usage.
*Dishwasher size - Value in software corresponds with supporting docs or onsite verification. If multiple dishwashers of different sizes are present, use the larger of the different sizes.</t>
    </r>
  </si>
  <si>
    <r>
      <rPr>
        <u/>
        <sz val="12"/>
        <color rgb="FF000000"/>
        <rFont val="Calibri"/>
        <family val="2"/>
        <scheme val="minor"/>
      </rPr>
      <t>PHOTO REQUIRED of Clothes Dryer nameplate/model number (if installed) or empty space (if not installed) per MINHERS Chapter 9.  Raters/RFIs are responsible for documenting reasons for missing photos.</t>
    </r>
    <r>
      <rPr>
        <sz val="12"/>
        <color rgb="FF000000"/>
        <rFont val="Calibri"/>
        <family val="2"/>
        <scheme val="minor"/>
      </rPr>
      <t xml:space="preserve"> Confirm that the dryer fuel and location correspond with those identified by the Rater/RFI on site or plans. Dryers are often not installed at time of final inspection for new homes. If a dryer is installed, confirm that the verified CEF and moisture sensing correspond with those identified by the Rater/RFI on site or plans.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rating.
* If dryer is not installed and dryer location is plumbed for both electric and gas, model should reflect the predominant dryer fuel in that market.
SCORING:  "Satisfactory" when correct or "Unsatisfactory" when incorrect.</t>
    </r>
  </si>
  <si>
    <r>
      <t>REQUIRED PHOTO of Infiltration Test Results OR REPORT from Testing Software per ANSI/RESNET/ICC 301-2019 APPENDIX B and MINHERS Chapter 9.  Raters/RFIs are responsible for documenting reasons for missing photos.</t>
    </r>
    <r>
      <rPr>
        <sz val="12"/>
        <color rgb="FF000000"/>
        <rFont val="Calibri"/>
        <family val="2"/>
        <scheme val="minor"/>
      </rPr>
      <t xml:space="preserve">
Infiltration (Envelope Leakage) is tested according to ANSI/RESNET/ICC 380.
The Rater/RFI should include sufficient documentation to support the leakage rate modeled.  Ensure that test results are correctly applied and modeled based off testing method used (single point vs multi-point).
* Examples include blower door manufacturer’s automated software report (TECTITE, FanTestic, TEC Auto Test app, etc.) and/or photo documentation.
SCORING:  "Satisfactory" when correct or "Unsatisfactory" when incorrect OR NO PHOTO.
GUIDANCE:
CFM50 - Field QA:  QAD tested value within 10% of Rater/RFI value.  File QA:  At least one photo provided from Rater/RFI which shows test results OR Report from Testing Software.</t>
    </r>
  </si>
  <si>
    <r>
      <t>PHOTO REQUIRED of ceiling/roof insulation per ANSI/RESNET/ICC 301-2019 APPENDIX B and MINHERS Chapter 9.  Raters/RFIs are responsible for documenting reasons for missing photos.</t>
    </r>
    <r>
      <rPr>
        <sz val="12"/>
        <color rgb="FF000000"/>
        <rFont val="Calibri"/>
        <family val="2"/>
        <scheme val="minor"/>
      </rPr>
      <t xml:space="preserve"> For all ceiling entries, confirm that ceiling (flat, cathedral/sloped, and/or encapsulated) types, insulation grades and types, locations, ceiling net areas, R-values and framing fractions which are entered into the software correspond with plans and/or field data collected by the Rater/RFI for the actual condition of the rated home.
SCORING:
Satisfactory:  No minor or major errors in ceiling modeling
1:  one to two minor errors in ceiling modeling (listed below)
2:  NO PHOTO OR three to four minor errors (listed below) in ceiling modeling OR one to two major errors in ceiling modeling
3:  five or more minor errors (listed below) OR three or more major errors in ceiling modeling (listed below)
Minor Ceiling Modeling Errors:
* Net Area of each modeled ceiling off by 2% to 5%
* Incorrect Insulation type modeled 
* Insulation R-Value of each modeled ceiling off by 5% to 10%
* Insulation thickness of each modeled ceiling off by 0.5 to 1.0 inch
* Incorrect Insulation R-values above horizontal attic access or adjacent to vertical attic access modeled
* Incorrect Insulation R-values under attic platforms modeled
* Incorrect Gypsum thickness modeled
Major Ceiling Modeling Errors:
* Incorrect Ceiling Type modeled
* Incorrect Insulation Grade value modeled (based on ANSI/RESNET/ICC 301-2019 Appendix A depth/void variance for insulation type and grade)
* Ceiling Space Name incorrectly modeled
* Framing Fraction or Trusses type incorrectly modeled
* Net Area of each modeled ceiling off by greater than 5%
* Insulation R-Value of each modeled ceiling off by greater than 10%
* Insulation thickness of each modeled ceiling off by greater than 1.0 inch</t>
    </r>
  </si>
  <si>
    <r>
      <t>PHOTO REQUIRED of above grade wall insulation per ANSI/RESNET/ICC 301-2019 APPENDIX B and MINHERS Chapter 9.  Raters/RFIs are responsible for documenting reasons for missing photos.</t>
    </r>
    <r>
      <rPr>
        <sz val="12"/>
        <color rgb="FF000000"/>
        <rFont val="Calibri"/>
        <family val="2"/>
        <scheme val="minor"/>
      </rPr>
      <t xml:space="preserve"> For above grade walls, confirm that the locations, orientations, types, areas, insulation R-values, insulation grades, framing fractions and exterior characteristics which are entered into the software correspond with plans and/or field data collected by the Rater/RFI for the actual condition of the rated home.
*Be sure that where multiple above grade wall types exist they are handled separately, including where their “location” with respect to conditioned areas of the home may vary between wall types and within the same wall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Incorrect Current Wall Location modeled
* Incorrect Current Wall Orientation modeled
* Incorrect Current Wall Type modeled
* Current AG Wall Area of each modeled AG Wall off by 4% to 7%
* Insulation R-Value of each modeled AG Wall off by 5% to 10%
* Insulation thickness of each modeled AG Wall off by 0.5 to &lt;1.0 inch
* Exterior Characteristics of each modeled AG Wall off by 3% to 5%
Major AGW Modeling Errors:
* Current AG Wall Area of each modeled AG Wall off by greater than 7%
* Insulation R-Value of each modeled AG Wall off by greater than 10%
* Insulation thickness of each modeled AG Wall off by greater than 1.0 inch
* Incorrect Insulation Grade value modeled (based on ANSI/RESNET/ICC 301-2019 Appendix A - depth/void variance for insulation type and grade)
* Incorrect stud depth, spacing, or framing fraction modeled
* Exterior Characteristics of each modeled AG Wall off by greater than 5%</t>
    </r>
  </si>
  <si>
    <r>
      <rPr>
        <u/>
        <sz val="12"/>
        <color rgb="FF000000"/>
        <rFont val="Calibri"/>
        <family val="2"/>
        <scheme val="minor"/>
      </rPr>
      <t>REQUIRED PHOTO of Infiltration Test Results OR REPORT from Testing Software per ANSI/RESNET/ICC 301-2019 APPENDIX B and MINHERS Chapter 9.  Raters/RFIs are responsible for documenting reasons for missing photos.</t>
    </r>
    <r>
      <rPr>
        <sz val="12"/>
        <color rgb="FF000000"/>
        <rFont val="Calibri"/>
        <family val="2"/>
        <scheme val="minor"/>
      </rPr>
      <t xml:space="preserve">
Envelope Leakage is tested according to ANSI/RESNET/ICC 380.
The Rater/RFI should include sufficient documentation to support the leakage rate modeled.  Ensure that test results are correctly applied and modeled based off testing method used (single point vs multi-point).
*Examples include blower door manufacturer’s automated software report (TECTITE, FanTestic, TEC Auto Test app, etc.) and/or photo documentation.
SCORING:  "Satisfactory" when correct or "Unsatisfactory" when incorrect OR NO PHOTO.
GUIDANCE:
CFM50 - Field QA:  QAD tested value within 10% of Rater/RFI value.  File QA:  At least one photo provided from Rater/RFI which shows test results OR Report from Testing Software.</t>
    </r>
  </si>
  <si>
    <r>
      <t>PHOTO REQUIRED of LTO Test Results per ANSI/RESNET/ICC 301-2019 APPENDIX B and MINHERS Chapter 9.  If TDL result was used in place of LTO test result, then photo of TDL test results would be required in lieu of photo of LTO test results.  Raters/RFIs are responsible for documenting reasons for missing photos.</t>
    </r>
    <r>
      <rPr>
        <sz val="12"/>
        <color rgb="FF000000"/>
        <rFont val="Calibri"/>
        <family val="2"/>
        <scheme val="minor"/>
      </rPr>
      <t xml:space="preserve">
Duct leakage is tested according to ANSI/RESNET/ICC 380.
* Total duct leakage (TDL) and leakage to outside (LTO) are entered into software separately. TDL has no energy effect on the model; LTO does have an energy effect. 
* Although many compliance programs allow TDL to be input 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when correct or "Unsatisfactory" when incorrect or NO PHOTO
GUIDANCE:
LTO CFM25 - Field QA:  QAD tested value within 10% of Rater/RFI value.  File QA:  At least one photo provided from Rater/RFI which shows test results
TDL CFM25 - Field QA:  QAD tested value within 10% of Rater/RFI value.  File QA:  At least one photo provided from Rater/RFI which shows test results</t>
    </r>
  </si>
  <si>
    <r>
      <t>PHOTO REQUIRED of Mechanical Ventilation Test Results, equipment nameplate/model number and controls per MINHERS Chapter 9.  Raters/RFIs are responsible for documenting reasons for missing photos</t>
    </r>
    <r>
      <rPr>
        <sz val="12"/>
        <color rgb="FF000000"/>
        <rFont val="Calibri"/>
        <family val="2"/>
        <scheme val="minor"/>
      </rPr>
      <t>.
Ventilation is tested according to ANSI/RESNET/ICC 380.
The rater should include sufficient documentation to support the ventilation type, block served, rate, run-time percent, wattage and ERV sensible efficiency modeled.
* Ventilation wattage can be verified via published OEM data, third party database (i.e. HVI.org) or on-site measurement via Watt meter. 
* Air flow measurement methods are described in ANSI/RESNET/ICC 380 and rater should include sufficient documentation to support the modeled airflow rate.
*Cooling Attributes: Confirm that the type of ventilation that occurs or is most likely to occur matches the Cooling Attributes modeled:  'Whole House Fan' or 'Cross Ventilation'
SCORING:  "Satisfactory" when correct or "Unsatisfactory" when incorrect or NO PHOTO.
GUIDANCE:
Ventilation Type - Value in software corresponds with supporting docs or onsite verification
Block Served - Value in software corresponds with supporting docs or onsite verification
Measured Flow Rate - Field QA:  QAD tested value within 10% of Rater/RFI value.  File QA:  Value in software matches supporting docs or onsite verification OR at least one photo provided from Rater/RFI which shows test results
Fan Watts - Value in software corresponds with supporting docs or onsite verification
ERV Sensible Efficiency -  Value in software corresponds with supporting docs or onsite verification</t>
    </r>
  </si>
  <si>
    <r>
      <t>PHOTO REQUIRED of Water Heating System nameplate/model number and controls per MINHERS Chapter 9.  Raters/RFIs are responsible for documenting reasons for missing photos.</t>
    </r>
    <r>
      <rPr>
        <sz val="12"/>
        <color rgb="FF000000"/>
        <rFont val="Calibri"/>
        <family val="2"/>
        <scheme val="minor"/>
      </rPr>
      <t xml:space="preserve"> For hot water heating systems, confirm that number of units, fuel types, water heater subtypes, locations, capacities, energy factors, hot water pipe lengths, pipe insulation, water fixture flows, tank wrap insulation, recirculation systems and DWHR which are entered into the software correspond with plans and/or field data collected by the Rater/RFI for the actual condition of the rated home.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modeling
1:  one to two minor errors in water heating modeling (listed below) (this is per modeled system)
2:  NO PHOTO OR three to four minor errors (listed below) in water heating modeling OR one to two major errors in water heating modeling (this is per modeled system)
3:  Incorrect number of units OR five or more minor errors (listed below) OR three or more major errors in water heating modeling (listed below) (this is per modeled system) of either heating, cooling or hot water heating system
Minor Water Heating Modeling Errors:
* Modeled EF/UEF value off by 0.01 to 0.03 from AHRI Certificate or supporting docs (If UEF is listed on backup, ensure Rater or RFI converted to EF correctly)
* Modeled tank capacity off by 3 gal to 5 gal from AHRI Certificate or supporting docs
* Incorrect location identified for Water Heating System
* Incorrect Non Code Specifications identified
* Incorrect Non Code Credits identified
Major Water Heating Modeling Errors:
* Incorrect Fuel Type identified
* Incorrect equipment SubType identified
* Modeled EF/UEF value off by greater than 0.03 from AHRI Certificate or supporting docs (If UEF is listed on backup, ensure Rater or RFI converted to EF correctly)
* Modeled tank capacity off by greater than 5 gal from AHRI Certificate or supporting docs</t>
    </r>
  </si>
  <si>
    <r>
      <rPr>
        <u/>
        <sz val="12"/>
        <color rgb="FF000000"/>
        <rFont val="Calibri"/>
        <family val="2"/>
        <scheme val="minor"/>
      </rPr>
      <t>PHOTO REQUIRED of Clothes Washer nameplate/model number (if installed) or empty space (if not installed) per MINHERS Chapter 9.  Raters/RFIs are responsible for documenting reasons for missing photos.</t>
    </r>
    <r>
      <rPr>
        <sz val="12"/>
        <color rgb="FF000000"/>
        <rFont val="Calibri"/>
        <family val="2"/>
        <scheme val="minor"/>
      </rPr>
      <t xml:space="preserve"> Washing Machines are often not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rating.
SCORING:  "Satisfactory" when correct or "Unsatisfactory" when incorrect.</t>
    </r>
  </si>
  <si>
    <r>
      <rPr>
        <u/>
        <sz val="12"/>
        <color rgb="FF000000"/>
        <rFont val="Calibri"/>
        <family val="2"/>
        <scheme val="minor"/>
      </rPr>
      <t>PHOTO REQUIRED of dishwasher nameplate/model number (if installed) or empty space (if not installed) per MINHERS Chapter 9.  Raters/RFIs are responsible for documenting reasons for missing photos.</t>
    </r>
    <r>
      <rPr>
        <sz val="12"/>
        <color rgb="FF000000"/>
        <rFont val="Calibri"/>
        <family val="2"/>
        <scheme val="minor"/>
      </rPr>
      <t xml:space="preserve"> Dishwashers are often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rating.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EF or kWh/yr based off the available information
*Energy Factor / kWh/yr - kWh/yr matches EnergyGuide for verified model or, if not installed, RESNET default value is used
*Unlike the refrigerator/freezer, multiple dishwashers are not summed when there is more than one.  Instead, you use the data for the one that will get the most usage.
*Dishwasher size - Value in software corresponds with supporting docs or onsite verification. If multiple dishwashers present of different sizes, use the larger of the two sizes.</t>
    </r>
  </si>
  <si>
    <r>
      <rPr>
        <u/>
        <sz val="12"/>
        <color theme="1"/>
        <rFont val="Calibri"/>
        <family val="2"/>
        <scheme val="minor"/>
      </rPr>
      <t>PHOTO REQUIRED per ANSI/RESNET/ICC 301-2019 APPENDIX B.  Raters/RFIs are responsible for documenting reasons for missing photos</t>
    </r>
    <r>
      <rPr>
        <sz val="12"/>
        <color theme="1"/>
        <rFont val="Calibri"/>
        <family val="2"/>
        <scheme val="minor"/>
      </rPr>
      <t>. This line item is to verify whether a Final Inspection occurred. Does Rater/RFI verify the address/lot number/permit via photo documentation?
SCORING:  "Satisfactory" when correct or "Unsatisfactory" when incorrect.</t>
    </r>
  </si>
  <si>
    <r>
      <rPr>
        <u/>
        <sz val="12"/>
        <color theme="1"/>
        <rFont val="Calibri"/>
        <family val="2"/>
        <scheme val="minor"/>
      </rPr>
      <t>PHOTOS REQUIRED per MINHERS Chapter 9.  Raters/RFIs are responsible for documenting reasons for missing photos.</t>
    </r>
    <r>
      <rPr>
        <sz val="12"/>
        <color theme="1"/>
        <rFont val="Calibri"/>
        <family val="2"/>
        <scheme val="minor"/>
      </rPr>
      <t xml:space="preserve"> This line item is to verify whether an Inspection occurred. Does Rater/RFI verify the building’s front, back, right and left elevations via photo documentation? This is for the QAD to verify on ridealong Field QA Reviews; this is not practical and will not be expected on blind Field QA Reviews.
SCORING:  "Satisfactory" when correct or "Unsatisfactory" when incorrect.</t>
    </r>
  </si>
  <si>
    <r>
      <rPr>
        <u/>
        <sz val="12"/>
        <color rgb="FF000000"/>
        <rFont val="Calibri"/>
        <family val="2"/>
        <scheme val="minor"/>
      </rPr>
      <t>PHOTO REQUIRED of above grade wall insulation per ANSI/RESNET/ICC 301-2019 APPENDIX B and MINHERS Chapter 9.  Raters/RFIs are responsible for documenting reasons for missing photos.</t>
    </r>
    <r>
      <rPr>
        <sz val="12"/>
        <color rgb="FF000000"/>
        <rFont val="Calibri"/>
        <family val="2"/>
        <scheme val="minor"/>
      </rPr>
      <t xml:space="preserve"> Rater/RFI verifies and documents the correct above grade wall types, insulation types, R-values, insulation thicknesses, insulation grades, stud spacings/dimensions, framing factors, areas, locations and exterior surface colors.
*Be sure that where multiple above grade wall types exist they are handled separately, including where their “location” with respect to conditioned areas of the home may vary between wall types and within the same wall type.
SCORING:  
Satisfactory:  No errors in verification
1:  one to two minor errors in verification (listed below) (this is per wall)
2:  NO PHOTO OR three to four minor errors (listed below) in verification OR one to two major errors in verification (this is per wall)
3:  five or more minor errors (listed below) OR three or more major errors in verification (listed below) (this is per wall)
GUIDANCE:
Minor AGW Verification Errors:
* Incorrect Wall Construction verified
* Insulation R-Value of each verified AGW off by 5% to 10%
* Insulation thickness of each verified AGW off by 0.5 to &lt;1.0 inch
* Incorrect Gypsum thickness verified
* AGW Surface Area of each verified AGW off by 4% to 7%
* Incorrect Surface Color verified
* Incorrect Insulation Location verified 
Major AGW Verification Errors:
* Insulation R-Value of each verified AGW off by greater than 10%
* Insulation thickness of each verified AGW off by greater than 1.0 inch
* Incorrect Insulation Grade value verified (based on ANSI/RESNET/ICC 301-2019 Appendix A - depth/void variance for insulation type and grade)
* Incorrect stud depth, spacing, or framing fraction verified
* AGW Surface Area of each verified AGW off by greater than 7%</t>
    </r>
  </si>
  <si>
    <r>
      <t>PHOTO REQUIRED of Water Heating System nameplate/model number and controls per MINHERS Chapter 9.  Raters/RFIs are responsible for documenting reasons for missing photos.</t>
    </r>
    <r>
      <rPr>
        <sz val="12"/>
        <color rgb="FF000000"/>
        <rFont val="Calibri"/>
        <family val="2"/>
        <scheme val="minor"/>
      </rPr>
      <t xml:space="preserve"> Rater/RFI verifies and documents the correct water heating system(s) types, fuel types, energy factors, recovery efficiencies, tank size, tank insulation, locations, and number of units.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verification
1:  one to two minor errors in water heating verification (listed below) (this is per system)
2:  NO PHOTO OR three to four minor errors in water heating verification (listed below) OR one to two major errors in water heating verification (listed below) (this is per system)
3:  Incorrect number of units OR five or more minor errors in water heating verification (listed below) OR three or more major errors in water heating verification (listed below) (this is per system)
Minor Water Heating Verification Errors:
* Modeled EF/UEF value off by 0.01 to 0.03 from AHRI Certificate or supporting docs (If UEF is listed on backup, ensure Rater or RFI converted to EF correctly)
* Modeled water tank capacity off by 3 gal to 5 gal from AHRI Certificate or supporting docs
* Modeled input capacity off by 3 kBtu/h to 5 kBtu/h from AHRI Certificate or supporting docs
* Modeled Recovery Efficiency is off by 3% to 5% from AHRI Certificate or supporting docs
* % Water Heating Load Served off by 3% to 5%
* Incorrect location identified for Water Heating System
Major Water Heating Verification Errors:
* Incorrect equipment type identified
* Incorrect fuel type identified
* Modeled EF/UEF value off by greater than 0.03 from AHRI Certificate or supporting docs (If UEF is listed on backup, ensure Rater or RFI converted to EF correctly)
* Modeled water tank capacity off by greater than 5 gal from AHRI Certificate or supporting docs
* Modeled input capacity off by greater than 5 kBtu/h from AHRI Certificate or supporting docs
* Modeled Recovery Efficiency is off by greater than 5% from AHRI Certificate or supporting docs
* % Water Heating Load Served off by greater than 5%</t>
    </r>
  </si>
  <si>
    <r>
      <t xml:space="preserve">PHOTO REQUIRED of LTO Test Results per ANSI/RESNET/ICC 301-2019 APPENDIX B and MINHERS Chapter 9.  If TDL result was used in place of LTO test result, then photo of TDL test results would be required in lieu of photo of LTO test results.  Raters/RFIs are responsible for documenting reasons for missing photos.
</t>
    </r>
    <r>
      <rPr>
        <sz val="12"/>
        <color rgb="FF000000"/>
        <rFont val="Calibri"/>
        <family val="2"/>
        <scheme val="minor"/>
      </rPr>
      <t>Duct leakage is tested according to ANSI/RESNET/ICC 380.
* TDL has no energy effect on the RESNET model; LTO does have an energy effect. 
* Although many compliance programs allow TDL to be input into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&lt;10% variance between QAD result and Rater/RFI result 
1:  10% to &lt;15% variance between QAD result and Rater/RFI result
2:  15% to 25% variance between QAD result and Rater/RFI result
3:  &gt;25% variance between QAD result and Rater/RFI result</t>
    </r>
  </si>
  <si>
    <r>
      <t xml:space="preserve">REQUIRED PHOTO of Infiltration Test Results OR REPORT from Testing Software per ANSI/RESNET/ICC 301-2019 APPENDIX B and MINHERS Chapter 9.  Raters/RFIs are responsible for documenting reasons for missing photos.
</t>
    </r>
    <r>
      <rPr>
        <sz val="12"/>
        <color rgb="FF000000"/>
        <rFont val="Calibri"/>
        <family val="2"/>
        <scheme val="minor"/>
      </rPr>
      <t>Envelope Leakage is tested according to ANSI/RESNET/ICC 380.
* Examples include blower door manufacturer’s automated software report (TECTITE, FanTestic, TEC Auto Test app, etc.) and/or photo documentation.
SCORING:
Satisfactory:  &lt;10% variance between QAD result and Rater/RFI result 
1:  10% to &lt;15% variance between QAD result and Rater/RFI result
2:  15% to 25% variance between QAD result and Rater/RFI result
3:  &gt;25% variance between QAD result and Rater/RFI result</t>
    </r>
  </si>
  <si>
    <r>
      <t xml:space="preserve">PHOTO REQUIRED of Mechanical Ventilation Test Results, equipment nameplate/model number and controls per MINHERS Chapter 9.  Raters/RFIs are responsible for documenting reasons for missing photos.
</t>
    </r>
    <r>
      <rPr>
        <sz val="12"/>
        <color rgb="FF000000"/>
        <rFont val="Calibri"/>
        <family val="2"/>
        <scheme val="minor"/>
      </rPr>
      <t>Mechanical Ventilation is tested according to ANSI/RESNET/ICC 380. Rater/RFI verifies and documents the correct ventilation type, frequency, flow and wattage.
* Ventilation wattage can be verified via published OEM data, third party database (i.e. HVI.org) or on-site measurement via Watt meter. 
* Air flow measurement methods are described in ANSI/RESNET/ICC 380. Rater/RFI correctly notes whether or not they perform the testing.
* Usage of Operable Windows (Natural Ventilation): Confirm that the type of ventilation that occurs or is most likely to occur matches the Cooling Season Strategy: 'No Ventilation', 'Natural Ventilation', or 'Whole House Fan'.
SCORING:  
Satisfactory:  &lt;10% variance between QAD result and Rater/RFI result 
1:  10% to &lt;15% variance between QAD result and Rater/RFI result
2:  15% to 25% variance between QAD result and Rater/RFI result
3:  &gt;25% variance between QAD result and Rater/RFI result</t>
    </r>
  </si>
  <si>
    <r>
      <rPr>
        <u/>
        <sz val="12"/>
        <color rgb="FF000000"/>
        <rFont val="Calibri"/>
        <family val="2"/>
        <scheme val="minor"/>
      </rPr>
      <t>PHOTO REQUIRED of all refrigerator/freezer nameplates/model numbers (if installed) or empty spaces (if not installed) per MINHERS Chapter 9.  Raters/RFIs are responsible for documenting reasons for missing photos.</t>
    </r>
    <r>
      <rPr>
        <sz val="12"/>
        <color rgb="FF000000"/>
        <rFont val="Calibri"/>
        <family val="2"/>
        <scheme val="minor"/>
      </rPr>
      <t xml:space="preserve"> Rater/RFI correctly verifies and documents whether refrigerators are installed at time of final inspection for new homes. If the builder provides this appliance, the Rater/RFI verifies supporting documentation in form of spec sheet/purchase order from the builder.
* Refrigerator efficiency shown on the EnergyGuide that ships with the appliance can differ from published data for the same model. Rater/RFI should document which source they use and verify supporting documentation (such as photo of the EnergyGuide or photo of nameplate w/ model #).
SCORING:  "Satisfactory" when correct or "Unsatisfactory" when incorrect.
GUIDANCE:
*kWh/yr matches EnergyGuide or OEM data for the verified model, or if not installed, RESNET default value (based on the number of bedrooms in home) is used.
*total consumption value is summed for all refrigerators and freezers (and integrated refrigerator locations) present in the home during the confirmed rating.</t>
    </r>
  </si>
  <si>
    <r>
      <rPr>
        <u/>
        <sz val="12"/>
        <color rgb="FF000000"/>
        <rFont val="Calibri"/>
        <family val="2"/>
        <scheme val="minor"/>
      </rPr>
      <t>PHOTO REQUIRED of dishwasher nameplate/model number (if installed) or empty space (if not installed) per MINHERS Chapter 9.  Raters/RFIs are responsible for documenting reasons for missing photos.</t>
    </r>
    <r>
      <rPr>
        <sz val="12"/>
        <color rgb="FF000000"/>
        <rFont val="Calibri"/>
        <family val="2"/>
        <scheme val="minor"/>
      </rPr>
      <t xml:space="preserve"> Rater/RFI correctly verifies and documents whether dishwashers are installed at time of final inspection for new homes. If the builder provides this appliance, the Rater/RFI verifies supporting documentation in form of spec sheet/purchase order from the builder.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EF or kWh/yr based off the available information
*Energy Factor / kWh/yr - kWh/yr matches EnergyGuide for verified model or if not installed, RESNET default value is used
*Unlike the refrigerator/freezer, multiple dishwashers are not summed when there is more than one. Instead, you use the data for the one that will get the most usage.
*Dishwasher size - verify via supporting docs or onsite verification. If multiple dishwashers of different sizes present, use the larger of the sizes.</t>
    </r>
  </si>
  <si>
    <r>
      <rPr>
        <u/>
        <sz val="12"/>
        <color rgb="FF000000"/>
        <rFont val="Calibri"/>
        <family val="2"/>
        <scheme val="minor"/>
      </rPr>
      <t>PHOTO REQUIRED of Clothes Dryer nameplate/model number (if installed) or empty space (if not installed) per MINHERS Chapter 9.  Raters/RFIs are responsible for documenting reasons for missing photos.</t>
    </r>
    <r>
      <rPr>
        <sz val="12"/>
        <color rgb="FF000000"/>
        <rFont val="Calibri"/>
        <family val="2"/>
        <scheme val="minor"/>
      </rPr>
      <t xml:space="preserve"> Rater/RFI verifies and documents the correct clothes dryer fuel and location, and whether it is installed at time of final inspection for new homes. If a dryer is installed, Rater/RFI verifies and documents the correct CEF and moisture sensing. Rater/RFI documents which source they use and verifies supporting documentation (photo of nameplate w/ model #). If the builder provides this appliance and it is not present during the Confirmed Rating, the Rater/RFI should verify supporting documentation in form of spec sheet/purchase order from the builder. 
* If dryer is not installed and dryer location is plumbed for both electric and gas, Rater/RFI should verify the predominant dryer fuel in that market.
SCORING:  "Satisfactory" when correct or "Unsatisfactory" when incorrect.</t>
    </r>
  </si>
  <si>
    <r>
      <rPr>
        <u/>
        <sz val="12"/>
        <color rgb="FF000000"/>
        <rFont val="Calibri"/>
        <family val="2"/>
        <scheme val="minor"/>
      </rPr>
      <t>PHOTO REQUIRED of Clothes Washer nameplate/model number (if installed) or empty space (if not installed) per MINHERS Chapter 9.  Raters/RFIs are responsible for documenting reasons for missing photos.</t>
    </r>
    <r>
      <rPr>
        <sz val="12"/>
        <color rgb="FF000000"/>
        <rFont val="Calibri"/>
        <family val="2"/>
        <scheme val="minor"/>
      </rPr>
      <t xml:space="preserve"> Rater/RFI verifies and documents the correct clothes washer location, and whether it is installed at time of final inspection for new homes. If a washer is installed, Rater/RFI verifies and documents the correct IMEF, LER, capacity and rates. Rater/RFI documents which source they use and verifies supporting documentation (photo of nameplate w/ model #). If the builder provides this appliance and it is not present during the Confirmed Rating, the Rater/RFI should verify supporting documentation in form of spec sheet/purchase order from the builder.
SCORING:  "Satisfactory" when correct or "Unsatisfactory" when incorrect.</t>
    </r>
  </si>
  <si>
    <r>
      <rPr>
        <u/>
        <sz val="12"/>
        <color theme="1"/>
        <rFont val="Calibri"/>
        <family val="2"/>
        <scheme val="minor"/>
      </rPr>
      <t>PHOTO REQUIRED per ANSI/RESNET/ICC 301-2019 APPENDIX B.  Raters/RFIs are responsible for documenting reasons for missing photos.</t>
    </r>
    <r>
      <rPr>
        <sz val="12"/>
        <color theme="1"/>
        <rFont val="Calibri"/>
        <family val="2"/>
        <scheme val="minor"/>
      </rPr>
      <t xml:space="preserve"> This line item is to verify whether a PreDrywall Inspection occurred. Does Rater/RFI verify the address/lot number/permit via photo documentation?
SCORING:  "Satisfactory" when correct or "Unsatisfactory" when incorrect.</t>
    </r>
  </si>
  <si>
    <r>
      <rPr>
        <u/>
        <sz val="12"/>
        <color rgb="FF000000"/>
        <rFont val="Calibri"/>
        <family val="2"/>
        <scheme val="minor"/>
      </rPr>
      <t>PHOTO REQUIRED of above grade wall insulation per ANSI/RESNET/ICC 301-2019 APPENDIX B and MINHERS Chapter 9.  Raters/RFIs are responsible for documenting reasons for missing photos.</t>
    </r>
    <r>
      <rPr>
        <sz val="12"/>
        <color rgb="FF000000"/>
        <rFont val="Calibri"/>
        <family val="2"/>
        <scheme val="minor"/>
      </rPr>
      <t xml:space="preserve"> Rater/RFI verifies and documents the correct above grade wall types, insulation types, R-values, insulation thicknesses, insulation grades, stud spacings/dimensions, framing factors, areas, locations and exterior surface colors.
* Be sure that where multiple above grade wall types exist they are handled separately, including where their “location” with respect to conditioned areas of the home may vary between wall types and within the same wall type.
* In homes with Advanced Framing, verify that adequate insulation exists in 3-stud corners, interior/exterior wall intersections, behind blocking, behind any exterior wall tubs/showers/fireplaces, etc. This verification is for insulation grading. Areas have been inspected and verified; any area of missing or inadequate insulation has been documented.
SCORING:  
Satisfactory:  No errors in verification
1:  one to two minor errors in verification (listed below) (this is per wall)
2:  NO PHOTO OR three to four minor errors (listed below) in verification OR one to two major errors in verification (this is per wall)
3:  five or more minor errors (listed below) OR three or more major errors in verification (listed below) (this is per wall)
GUIDANCE:
Minor AGW Verification Errors:
* Incorrect Wall Construction verified
* Insulation R-Value of each verified AGW off by 5% to 10%
* Insulation thickness of each verified AGW off by 0.5 to &lt;1.0 inch
* Incorrect Gypsum thickness verified
* AGW Surface Area of each verified AGW off by 4% to 7%
* Incorrect Surface Color verified
* Incorrect Insulation Location verified 
Major AGW Verification Errors:
* Insulation R-Value of each verified AGW off by greater than 10%
* Insulation thickness of each verified AGW off by greater than 1.0 inch
* Incorrect Insulation Grade value verified (based on ANSI/RESNET/ICC 301-2019 Appendix A - depth/void variance for insulation type and grade)
* Incorrect stud depth, spacing, or framing fraction verified
* AGW Surface Area of each verified AGW off by greater than 7%</t>
    </r>
  </si>
  <si>
    <r>
      <t>PHOTO REQUIRED of Water Heating System nameplate/model number and controls per MINHERS Chapter 9.  Raters/RFIs are responsible for documenting reasons for missing photos.</t>
    </r>
    <r>
      <rPr>
        <sz val="12"/>
        <color rgb="FF000000"/>
        <rFont val="Calibri"/>
        <family val="2"/>
        <scheme val="minor"/>
      </rPr>
      <t xml:space="preserve"> If installed, Rater/RFI verifies and documents the correct water heating system(s) types, fuel types, energy factors, recovery efficiencies, tank size, tank insulation, locations, and number of units.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verification
1:  one to two minor errors in water heating verification (listed below) (this is per system)
2:  NO PHOTO OR three to four minor errors in water heating verification (listed below) OR one to two major errors in water heating verification (listed below) (this is per system)
3:  Incorrect number of units OR five or more minor errors in water heating verification (listed below) OR three or more major errors in water heating verification (listed below) (this is per system)
Minor Water Heating Verification Errors:
* Modeled EF/UEF value off by 0.01 to 0.03 from AHRI Certificate or supporting docs (If UEF is listed on backup, ensure Rater or RFI converted to EF correctly)
* Modeled water tank capacity off by 3 gal to 5 gal from AHRI Certificate or supporting docs
* Modeled input capacity off by 3 kBtu/h to 5 kBtu/h from AHRI Certificate or supporting docs
* Modeled Recovery Efficiency is off by 3% to 5% from AHRI Certificate or supporting docs
* % Water Heating Load Served off by 3% to 5%
* Incorrect location identified for Water Heating System
Major Water Heating Verification Errors:
* Incorrect equipment type identified
* Incorrect fuel type identified
* Modeled EF/UEF value off by greater than 0.03 from AHRI Certificate or supporting docs (If UEF is listed on backup, ensure Rater or RFI converted to EF correctly)
* Modeled water tank capacity off by greater than 5 gal from AHRI Certificate or supporting docs
* Modeled input capacity off by greater than 5 kBtu/h from AHRI Certificate or supporting docs
* Modeled Recovery Efficiency is off by greater than 5% from AHRI Certificate or supporting docs
* % Water Heating Load Served off by greater than 5%</t>
    </r>
  </si>
  <si>
    <r>
      <rPr>
        <u/>
        <sz val="12"/>
        <color rgb="FF000000"/>
        <rFont val="Calibri"/>
        <family val="2"/>
        <scheme val="minor"/>
      </rPr>
      <t>PHOTO REQUIRED of LTO Test Results per ANSI/RESNET/ICC 301-2019 APPENDIX B and MINHERS Chapter 9.  Raters/RFIs are responsible for documenting reasons for missing photos.</t>
    </r>
    <r>
      <rPr>
        <sz val="12"/>
        <color rgb="FF000000"/>
        <rFont val="Calibri"/>
        <family val="2"/>
        <scheme val="minor"/>
      </rPr>
      <t xml:space="preserve">  If TDL result was used in place of LTO test result, then photo of TDL test results would be required in lieu of photo of LTO test results.
Duct leakage is tested according to ANSI/RESNET/ICC 380.
* Locations for the test (return register, return trunkline or airhandler, supply register or supply trunkline) should be documented and ideally reproduced for Field QA Review testing.
SCORING GUIDANCE:
Satisfactory:  QAD tested value and Rater/RFI value are within +/- &lt;10%
1:  QAD tested value and Rater/RFI value are within +/- 10% to &lt;15%
2:  QAD tested value and Rater/RFI value are within +/- 15% to 25%
3:  QAD tested value and Rater/RFI value are within +/- &gt;25%</t>
    </r>
  </si>
  <si>
    <r>
      <rPr>
        <u/>
        <sz val="12"/>
        <color rgb="FF000000"/>
        <rFont val="Calibri"/>
        <family val="2"/>
        <scheme val="minor"/>
      </rPr>
      <t>PHOTO REQUIRED or additional documentation required of slab perimeter insulation per ANSI/RESNET/ICC 301-2019 APPENDIX B and MINHERS Chapter 9</t>
    </r>
    <r>
      <rPr>
        <sz val="12"/>
        <color rgb="FF000000"/>
        <rFont val="Calibri"/>
        <family val="2"/>
        <scheme val="minor"/>
      </rPr>
      <t xml:space="preserve">. </t>
    </r>
    <r>
      <rPr>
        <u/>
        <sz val="12"/>
        <color rgb="FF000000"/>
        <rFont val="Calibri"/>
        <family val="2"/>
        <scheme val="minor"/>
      </rPr>
      <t>Raters/RFIs are responsible for documenting reasons for missing photos</t>
    </r>
    <r>
      <rPr>
        <sz val="12"/>
        <color rgb="FF000000"/>
        <rFont val="Calibri"/>
        <family val="2"/>
        <scheme val="minor"/>
      </rPr>
      <t>. For each slab type, confirm that the area, perimeters, depth below grade, floor covering (and R-value), exposures, insulation type, grade and R-values which are entered into the software correspond with plans and/or field data collected by the Rater/RFI for the actual condition of the rated home. Typically, Raters/RFIs are not present when slab insulation is installed before the slab is poured, and are therefore not able to collect photodocumentation. One option is that field verifiers can photodocument a slab insulation inspection of homes on the same builder’s adjacent lots while in the area performing pre-drywall and/or final inspections. As an alternative, the builder can provide slab insulation photos and documentation for the home. The QAD should verify that the documentation provided is sufficient to confirm the quality and accuracy of the installation.
* Slab Floors are handled differently in the modeling software based on their exposure and depth below-grade. Slab floors should be separately modeled as covered or exposed. The software provide guidance on how each exposure and location condition is to be handled.
SCORING:  "Satisfactory" when correct or "Unsatisfactory" when incorrect.
GUIDANCE:
* R-Value and Grading - Rater/RFI is within ANSI/RESNET/ICC 301-2019 Appendix A depth/void variance for insulation type and grade identified
* Slab Surface Area - QAD value within 10% of Rater/RFI value
* Depth Values - QAD value within 1' of Rater/RFI value
* Perimeter Values - QAD value within 5% of Rater/RFI value
* Floor covering correct for each slab section
* Covering R-Value - Value in software corresponds with supporting docs or onsite verification
* Grade - Value in software corresponds with supporting docs or onsite verification
* Exposure - Value in software corresponds with supporting docs or onsite verification</t>
    </r>
  </si>
  <si>
    <r>
      <rPr>
        <u/>
        <sz val="12"/>
        <color rgb="FF000000"/>
        <rFont val="Calibri"/>
        <family val="2"/>
        <scheme val="minor"/>
      </rPr>
      <t>PHOTO REQUIRED or additional documentation required of slab perimeter insulation per ANSI/RESNET/ICC 301-2019 APPENDIX B and MINHERS Chapter 9.  Raters/RFIs are responsible for documenting reasons for missing photos.</t>
    </r>
    <r>
      <rPr>
        <sz val="12"/>
        <color rgb="FF000000"/>
        <rFont val="Calibri"/>
        <family val="2"/>
        <scheme val="minor"/>
      </rPr>
      <t xml:space="preserve"> For each slab type, confirm that the area, perimeters, depth below grade, floor covering (and R-value), exposures, insulation type, grade and R-values which are entered into the software correspond with plans and/or field data collected by the Rater/RFI for the actual condition of the rated home. Typically, Raters/RFIs are not present when slab insulation is installed before the slab is poured, and are therefore not able to collect photodocumentation. One option is that field verifiers can photodocument a slab insulation inspection of homes on the same builder’s adjacent lots while in the area performing pre-drywall and/or final inspections. As an alternative, the builder can provide slab insulation photos and documentation for the home. The QAD should verify that the documentation provided is sufficient to confirm the quality and accuracy of the installation.
* Slab Floors are handled differently in the modeling software based on their exposure and depth below-grade. Slab floors should be separately modeled as covered or exposed. The software provide guidance on how each exposure and location condition is to be handled.
SCORING:  "Satisfactory" when correct or "Unsatisfactory" when incorrect.
GUIDANCE:
* R-Value and Grading - Rater/RFI is within ANSI/RESNET/ICC 301-2019 Appendix A depth/void variance for insulation type and grade identified
* Slab Surface Area - QAD value within 10% of Rater/RFI value
* Depth Values - QAD value within 1' of Rater/RFI value
* Perimeter Values - QAD value within 5% of Rater/RFI value
* Floor covering correct for each slab section
* Covering R-Value - Value in software corresponds with supporting docs or onsite verification
* Grade - Value in software corresponds with supporting docs or onsite verification
* Exposure - Value in software corresponds with supporting docs or onsite verification</t>
    </r>
  </si>
  <si>
    <r>
      <rPr>
        <u/>
        <sz val="12"/>
        <color rgb="FF000000"/>
        <rFont val="Calibri"/>
        <family val="2"/>
        <scheme val="minor"/>
      </rPr>
      <t>PHOTO REQUIRED or additional documentation required of slab perimeter insulation per ANSI/RESNET/ICC 301-2019 APPENDIX B and MINHERS Chapter 9.  Raters/RFIs are responsible for documenting reasons for missing photos.</t>
    </r>
    <r>
      <rPr>
        <sz val="12"/>
        <color rgb="FF000000"/>
        <rFont val="Calibri"/>
        <family val="2"/>
        <scheme val="minor"/>
      </rPr>
      <t xml:space="preserve"> If applicable/visible, Rater/RFI verifies and documents the correct slab area, perimeters, depth below grade, floor covering (and R-value), exposures, insulation type, grade and R-values. Slab floors should be separately verified as covered or exposed. Typically, Raters/RFIs are not present when slab insulation is installed before the slab is poured, and are therefore not able to collect photodocumentation. One option is that field verifiers can photodocument a slab insulation inspection of homes on the same builder’s adjacent lots while in the area performing pre-drywall and/or final inspections. As an alternative, the builder can provide slab insulation photos and documentation for the home. The QAD should verify that the documentation provided is sufficient to confirm the quality and accuracy of the installation.
SCORING:  "Satisfactory" when correct or "Unsatisfactory" when incorrect.
GUIDANCE:
* R-Value and Grading - Rater/RFI is within ANSI/RESNET/ICC 301-2019 Appendix A depth/void variance for insulation type and grade identified
* Slab Surface Area - QAD value within 10% of Rater/RFI value
* Depth Values - QAD value within 1' of Rater/RFI value
* Perimeter Values - QAD value within 5% of Rater/RFI value
* Floor Covering - Rater/RFI correctly verified for each slab section
* Covering R-Value - Rater/RFI correctly verified this value
* Grade - Rater/RFI correctly verified this value
* Exposure - Rater/RFI correctly verified this value</t>
    </r>
  </si>
  <si>
    <r>
      <rPr>
        <u/>
        <sz val="12"/>
        <color rgb="FF000000"/>
        <rFont val="Calibri"/>
        <family val="2"/>
        <scheme val="minor"/>
      </rPr>
      <t>PHOTO REQUIRED or additional documentation required of slab perimeter insulation per ANSI/RESNET/ICC 301-2019 APPENDIX B and MINHERS Chapter 9.  Raters/RFIs are responsible for documenting reasons for missing photos.</t>
    </r>
    <r>
      <rPr>
        <sz val="12"/>
        <color rgb="FF000000"/>
        <rFont val="Calibri"/>
        <family val="2"/>
        <scheme val="minor"/>
      </rPr>
      <t xml:space="preserve"> If applicable/visible, Rater/RFI verifies and documents the correct slab area, perimeters, depth below grade, floor covering (and R-value), exposures, insulation type, grade and R-values. Slab floors should be separately verified as covered or exposed. Typically, Raters/RFIs are not present when slab insulation is installed before the slab is poured, and are therefore not able to collect photodocumentation. One option is that field verifiers can photodocument a slab insulation inspection of homes on the same builder’s adjacent lots while in the area performing pre-drywall and/or final inspections. As an alternative, the builder can provide slab insulation photos and documentation for the home. The QAD should verify that the documentation provided is sufficient to confirm the quality and accuracy of the installation.
SCORING:  "Satisfactory" when correct or "Unsatisfactory" when incorrect.
GUIDANCE:
* R-Value and Grading - Rater/RFI is within ANSI/RESNET/ICC 301-2019 Appendix A depth/void variance for insulation type and grade identified
* Slab Surface Area - QAD value within 10% of Rater/RFI value
* Depth Values - QAD value within 1' of Rater/RFI value
* Perimeter Values - QAD value within 5% of Rater/RFI value
* Floor Covering - Rater/RFI correctly verified for each slab section (likely not installed yet at Pre-Drywall)
* Covering R-Value - Rater/RFI correctly verified this value (likely not installed yet at Pre-Drywall)
* Grade - Rater/RFI correctly verified this value
* Exposure - Rater/RFI correctly verified this value</t>
    </r>
  </si>
  <si>
    <t>All Rater/RFIs/Modelers involved with the Rating are listed in the model and all corresponding ID numbers are correct. 
SCORING:  "Satisfactory" when true or "Unsatisfactory" when untrue.</t>
  </si>
  <si>
    <r>
      <t>PHOTO REQUIRED of ceiling/roof insulation per ANSI/RESNET/ICC 301-2019 APPENDIX B and MINHERS Chapter 9. Raters/RFIs are responsible for documenting reasons for missing photos.</t>
    </r>
    <r>
      <rPr>
        <sz val="12"/>
        <color rgb="FF000000"/>
        <rFont val="Calibri"/>
        <family val="2"/>
        <scheme val="minor"/>
      </rPr>
      <t xml:space="preserve"> For all ceiling entries, confirm that ceiling (flat, vaulted/sloped, and/or encapsulated) types, locations, insulation types, R-values, insulation thicknesses, insulation grades, framing spacings and dimensions, gypsum thicknesses, framing factors, ceiling areas and attic exterior areas which are entered into the software correspond with plans and/or field data collected by the Rater/RFI for the actual condition of the rated home.
SCORING:
Satisfactory:  No minor or major errors in ceiling modeling
1:  one to two minor errors in ceiling modeling (listed below)
2:  NO PHOTO OR three to four minor errors (listed below) in ceiling modeling OR one to two major errors in ceiling modeling
3:  five or more minor errors (listed below) OR three or more major errors in ceiling modeling (listed below)
Minor Ceiling Modeling Errors:
* Surface Area of each modeled ceiling off by 2% to 5%
* Incorrect Insulation type modeled 
* Insulation R-Value of each modeled ceiling off by 5% to 10%
* Insulation thickness of each modeled ceiling off by 0.5 to 1.0 inch
* Incorrect Insulation R-values above horizontal attic access or adjacent to vertical attic access modeled
* Incorrect Insulation R-values under attic platforms modeled
* Incorrect Gypsum thickness modeled
Major Ceiling Modeling Errors:
* Incorrect Insulation Grade value modeled (based on ANSI/RESNET/ICC 301-2019 Appendix A depth/void variance for insulation type and grade)
* Incorrect stud depth, spacing, or framing fraction modeled
* Surface Area of each modeled ceiling off by greater than 5%
* Insulation R-Value of each modeled ceiling off by greater than 10%
* Insulation thickness of each modeled ceiling off by greater than 1.0 inch
* Ceiling assembly incorrectly modeled
* Incorrect Ceiling Type modeled</t>
    </r>
  </si>
  <si>
    <r>
      <rPr>
        <u/>
        <sz val="12"/>
        <color rgb="FF000000"/>
        <rFont val="Calibri"/>
        <family val="2"/>
        <scheme val="minor"/>
      </rPr>
      <t>PHOTO REQUIRED of ceiling/roof insulation per ANSI/RESNET/ICC 301-2019 APPENDIX B and MINHERS Chapter 9.  Raters/RFIs are responsible for documenting reasons for missing photos.</t>
    </r>
    <r>
      <rPr>
        <sz val="12"/>
        <color rgb="FF000000"/>
        <rFont val="Calibri"/>
        <family val="2"/>
        <scheme val="minor"/>
      </rPr>
      <t xml:space="preserve"> For all ceiling entries, confirm that ceiling (flat, vaulted/sloped, and/or encapsulated) types, locations, insulation types, R-values, insulation thicknesses, insulation grades, framing spacings and dimensions, gypsum thicknesses, framing factors, ceiling areas and attic exterior areas which are entered into the software correspond with plans and/or field data collected by the Rater/RFI for the actual condition of the rated home.
SCORING:
Satisfactory:  No minor or major errors in ceiling modeling
1:  one to two minor errors in ceiling modeling (listed below)
2:  NO PHOTO OR three to four minor errors (listed below) in ceiling modeling OR one to two major errors in ceiling modeling
3:  five or more minor errors (listed below) OR three or more major errors in ceiling modeling (listed below)
Minor Ceiling Modeling Errors:
* Surface Area of each modeled ceiling off by 2% to 5%
* Incorrect Insulation type modeled 
* Insulation R-Value of each modeled ceiling off by 5% to 10%
* Insulation thickness of each modeled ceiling off by 0.5 to 1.0 inch
* Incorrect Insulation R-values above horizontal attic access or adjacent to vertical attic access modeled
* Incorrect Insulation R-values under attic platforms modeled
* Incorrect Gypsum thickness modeled
Major Ceiling Modeling Errors:
* Incorrect Insulation Grade value modeled (based on ANSI/RESNET/ICC 301-2019 Appendix A depth/void variance for insulation type and grade)
* Incorrect stud depth, spacing, or framing fraction modeled
* Surface Area of each modeled ceiling off by greater than 5%
* Insulation R-Value of each modeled ceiling off by greater than 10%
* Insulation thickness of each modeled ceiling off by greater than 1.0 inch
* Ceiling assembly incorrectly modeled
* Incorrect Ceiling Type modeled</t>
    </r>
  </si>
  <si>
    <r>
      <t>PHOTO REQUIRED of ceiling/roof insulation per ANSI/RESNET/ICC 301-2019 APPENDIX B and MINHERS Chapter 9.  Raters/RFIs are responsible for documenting reasons for missing photos.</t>
    </r>
    <r>
      <rPr>
        <sz val="12"/>
        <color rgb="FF000000"/>
        <rFont val="Calibri"/>
        <family val="2"/>
        <scheme val="minor"/>
      </rPr>
      <t xml:space="preserve"> For all ceiling entries, Rater/RFI verifies and documents the correct ceiling (flat, vaulted/sloped, and/or encapsulated) types, locations, insulation types, R-values, insulation thicknesses, insulation grades, framing spacings and dimensions, gypsum thicknesses, framing factors, ceiling areas and attic exterior areas.
SCORING:
Satisfactory:  No minor or major errors in ceiling verification
1:  one to two minor errors in ceiling verification (listed below)
2:  three to four minor errors (listed below) OR one to two major errors in ceiling verification
3:  NO PHOTO OR five or more minor errors (listed below) OR three or more major errors in ceiling verification (listed below)
Minor Ceiling Verification Errors:
* Surface Area of each verified ceiling off by 2% to 5%
* Incorrect Insulation type verified 
* Insulation R-Value of each verified ceiling off by 5% to 10%
* Insulation thickness of each verified ceiling off by 0.5 to 1.0 inch
* Incorrect Insulation R-values above horizontal attic access or adjacent to vertical attic access verified
* Incorrect Insulation R-values under attic platforms verified
* Incorrect Gypsum thickness verified
Major Ceiling Verification Errors:
* Incorrect stud depth, spacing, or framing fraction verified
* Surface Area of each verified ceiling off by greater than 5%
* Insulation R-Value of each verified ceiling off by greater than 10%
* Insulation thickness of each verified ceiling off by greater than 1.0 inch
* Incorrect Insulation Grade value verified (based on ANSI/RESNET/ICC 301-2019 Appendix A depth/void variance for insulation type and grade)
* Ceiling assembly incorrectly verified
* Incorrect Ceiling Type verified</t>
    </r>
  </si>
  <si>
    <r>
      <rPr>
        <u/>
        <sz val="12"/>
        <color rgb="FF000000"/>
        <rFont val="Calibri"/>
        <family val="2"/>
        <scheme val="minor"/>
      </rPr>
      <t>PHOTO REQUIRED or additional documentation required of foundation wall insulation per ANSI/RESNET/ICC 301-2019 APPENDIX B and MINHERS Chapter 9.  Raters/RFIs are responsible for documenting reasons for missing photos</t>
    </r>
    <r>
      <rPr>
        <sz val="12"/>
        <color rgb="FF000000"/>
        <rFont val="Calibri"/>
        <family val="2"/>
        <scheme val="minor"/>
      </rPr>
      <t>. For all foundation walls, confirm that the locations, orientations, types, areas, insulation R-values, insulation grades, framing fractions and exterior characteristics which are entered into the software correspond with plans and/or field data collected by the Rater/RFI for the actual condition of the rated home.
*Be sure that where multiple foundation wall types exist, they are handled separately, including where their “location” with respect to conditioned areas of the home may vary between wall types and within the same wall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Incorrect Current Location of each Foundation Wall modeled 
* Incorrect Current Foundation Wall Type modeled
* Insulation thickness of each modeled Foundation Wall (not including framing) off by 0.5 to 1.0 inch
* Current Wall Area of each modeled Foundation Wall off by 5% to 10%
* Insulation R-Value of each modeled Foundation Wall off by 5% to 10%
* Total Exterior Characteristics of each modeled Foundation Wall off by 5% to 10%
Major AGW Modeling Errors:
* Incorrect Current Wall Orientation of each modeled Foundation Wall
* Insulation thickness of each modeled Foundation Wall (not including framing) off by greater than 1.0 inch
* Current Wall Area of each modeled Foundation Wall off by greater than 10%
* Insulation R-Value of each modeled Foundation Wall off by greater than 10%
* Incorrect Insulation Grade of each modeled Foundation Wall (based on ANSI/RESNET/ICC 301-2019 Appendix A depth/void variance for insulation type and grade)
* Incorrect stud depth, spacing, or framing fraction modeled
* Total Exterior Characteristics of each modeled Foundation Wall off by greater than 10%</t>
    </r>
  </si>
  <si>
    <r>
      <rPr>
        <u/>
        <sz val="12"/>
        <color rgb="FF000000"/>
        <rFont val="Calibri"/>
        <family val="2"/>
        <scheme val="minor"/>
      </rPr>
      <t>PHOTO REQUIRED or additional documentation required of foundation wall insulation per ANSI/RESNET/ICC 301-2019 APPENDIX B and MINHERS Chapter 9. Raters/RFIs are responsible for documenting reasons for missing photos</t>
    </r>
    <r>
      <rPr>
        <sz val="12"/>
        <color rgb="FF000000"/>
        <rFont val="Calibri"/>
        <family val="2"/>
        <scheme val="minor"/>
      </rPr>
      <t>. For all foundation walls, confirm that the foundation wall types, thicknesses &amp; studs; insulation R-values, grades &amp; dimensions; lengths &amp; heights; heights above &amp; depths below grade; and locations which are entered into the software correspond with plans and/or field data collected by the Rater/RFI for the actual condition of the rated home.
*Be sure that where multiple foundation wall types exist, they are handled separately, including where their “location” with respect to conditioned areas of the home may vary between wall types and within the same wall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Insulation thickness of each modeled Foundation Wall (not including framing) off by 0.5 to 1.0 inch
* Incorrect Foundation Wall Construction Type modeled
* If the wall is framed out and finished on the interior, Incorrect Foundation Wall Studs Type modeled
* Insulation R-Value of each modeled Foundation Wall off by 5% to 10%
* If Continuous Insulation, Top of Wall to Top of Continuous Insulation of each modeled Foundation Wall off by 0.5 to 1.0 foot
* If Continuous Insulation, Top of Wall to Bottom of Continuous Insulation of each modeled Foundation Wall off by 0.5 to 1.0 foot
* If Stud/Cavity Layer, Incorrect Insulation Material of each Foundation Wall modeled
* If Stud/Cavity Layer, Incorrect Stud Type of each Foundation Wall modeled
* If Stud/Cavity Layer, Incorrect Sheetrock Thickness of each Foundation Wall modeled
* Height Above Grade of each modeled Foundation Wall off by 0.5 to 1.0 foot (distance from grade level to the top of the foundation wall)
* Depth Below Grade of each modeled Foundation Wall off by 0.5 to 1.0 foot (distance from grade level to the top of the slab floor)
* Total Horizontal Exterior Perimeter Length of each modeled Foundation Wall off by 5% to 10%
* Incorrect Enclosure of each Foundation Wall modeled 
* Incorrect Location of each Foundation Wall modeled 
Major AGW Modeling Errors:
* Insulation thickness of each modeled Foundation Wall (not including framing) off by greater than 1.0 inch
* Insulation R-Value of each modeled Foundation Wall off by greater than 10%
* Incorrect Insulation Grade of each modeled Foundation Wall (based on ANSI/RESNET/ICC 301-2019 Appendix A depth/void variance for insulation type and grade)
* If Continuous Insulation, Top of Wall to Top of Continuous Insulation of each modeled Foundation Wall off by greater than 1.0 foot
* If Continuous Insulation, Top of Wall to Bottom of Continuous Insulation of each modeled Foundation Wall off by greater than 1.0 foot
* If Stud/Cavity Layer, Incorrect stud depth, spacing, or framing fraction modeled
* Height Above Grade of each modeled Foundation Wall off by greater than 1.0 foot (distance from grade level to the top of the foundation wall)
* Depth Below Grade of each modeled Foundation Wall off by greater than 1.0 foot (distance from grade level to the top of the slab floor)
* Total Horizontal Exterior Perimeter Length of each modeled Foundation Wall off by greater than 10%</t>
    </r>
  </si>
  <si>
    <r>
      <rPr>
        <u/>
        <sz val="12"/>
        <color rgb="FF000000"/>
        <rFont val="Calibri"/>
        <family val="2"/>
        <scheme val="minor"/>
      </rPr>
      <t>PHOTO REQUIRED or additional documentation required of foundation wall insulation per ANSI/RESNET/ICC 301-2019 APPENDIX B and MINHERS Chapter 9. Raters/RFIs are responsible for documenting reasons for missing photos</t>
    </r>
    <r>
      <rPr>
        <sz val="12"/>
        <color rgb="FF000000"/>
        <rFont val="Calibri"/>
        <family val="2"/>
        <scheme val="minor"/>
      </rPr>
      <t>. For all foundation walls, confirm that the foundation wall types, thicknesses &amp; studs; insulation R-values, grades &amp; dimensions; lengths &amp; heights; heights above &amp; depths below grade; and locations which are entered into the software correspond with plans and/or field data collected by the Rater/RFI for the actual condition of the rated home.
*Be sure that where multiple foundation wall types exist, they are handled separately, including where their “location” with respect to conditioned areas of the home may vary between wall types and within the same wall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Insulation thickness of each modeled Foundation Wall (not including framing) off by 0.5 to 1.0 inch
* Incorrect Foundation Wall Construction Type modeled
* If the wall is framed out and finished on the interior, Incorrect Foundation Wall Studs Type modeled
* Insulation R-Value of each modeled Foundation Wall off by 5% to 10%
* Insulation Top Edge of each modeled Foundation Wall off by 0.5 to 1.0 foot
* Insulation Bottom Edge of each modeled Foundation Wall off by 0.5 to 1.0 foot
* Total Horizontal Perimeter Length of each modeled Foundation Wall off by 5% to 10%
* Total Height of each modeled Foundation Wall off by 0.5 to 1.0 foot (distance from the top of slab floor to the bottom of rim joist)
* Depth Below Grade of each modeled Foundation Wall off by 0.5 to 1.0 foot (distance from grade level to the top of the slab floor)
* Height Above Grade of each modeled Foundation Wall off by 0.5 to 1.0 foot (distance from grade level to the top of the foundation wall)
* Incorrect Location of each Foundation Wall modeled 
Major AGW Modeling Errors:
* Insulation thickness of each modeled Foundation Wall (not including framing) off by greater than 1.0 inch
* Insulation R-Value of each modeled Foundation Wall off by greater than 10%
* Incorrect Insulation Grade of each modeled Foundation Wall (based on ANSI/RESNET/ICC 301-2019 Appendix A depth/void variance for insulation type and grade)
* Insulation Top Edge of each modeled Foundation Wall off by greater than 1.0 foot
* Insulation Bottom Edge of each modeled Foundation Wall off by greater than 1.0 foot
* Total Horizontal Perimeter Length of each modeled Foundation Wall off by greater than 10%
* Total Height of each modeled Foundation Wall off by greater than 1.0 foot (distance from the top of slab floor to the bottom of rim joist)
* Depth Below Grade of each modeled Foundation Wall off by greater than 1.0 foot (distance from grade level to the top of the slab floor)
* Height Above Grade of each modeled Foundation Wall off by greater than 1.0 foot (distance from grade level to the top of the foundation wall)</t>
    </r>
  </si>
  <si>
    <r>
      <rPr>
        <u/>
        <sz val="12"/>
        <color rgb="FF000000"/>
        <rFont val="Calibri"/>
        <family val="2"/>
        <scheme val="minor"/>
      </rPr>
      <t>PHOTO REQUIRED or additional documentation required of foundation wall insulation per ANSI/RESNET/ICC 301-2019 APPENDIX B and MINHERS Chapter 9.  Raters/RFIs are responsible for documenting reasons for missing photos</t>
    </r>
    <r>
      <rPr>
        <sz val="12"/>
        <color rgb="FF000000"/>
        <rFont val="Calibri"/>
        <family val="2"/>
        <scheme val="minor"/>
      </rPr>
      <t>. If applicable/visible, Rater/RFI verifies and documents the correct foundation wall types, thicknesses &amp; studs, lengths &amp; heights, heights above &amp; depths below grade, locations, and if visible, insulation R-values, grades &amp; dimensions.
* Be sure that where multiple foundation wall types exist, they are handled separately, including where their “location” with respect to conditioned areas of the home may vary between wall types and within the same wall type.
SCORING:  
Satisfactory:  No errors in verification 
1:  one to two minor errors in verification (listed below) (this is per verified wall)
2:  NO PHOTO OR three to four minor errors (listed below) in verification OR one to two major errors in verification (this is per verified wall)
3:  five or more minor errors (listed below) OR three or more major errors in verification (listed below) (this is per verified wall)
GUIDANCE:
Minor AGW Verification Errors:
* Insulation thickness of each verified Foundation Wall (not including framing) off by 0.5 to 1.0 inch
* Incorrect Foundation Wall Construction Type verified
* If the wall is framed out and finished on the interior, Incorrect Foundation Wall Studs Type verified
* Insulation R-Value of each verified Foundation Wall off by 5% to 10%
* If Continuous Insulation, Top of Wall to Top of Continuous Insulation of each verified Foundation Wall off by 0.5 to 1.0 foot
* If Continuous Insulation, Top of Wall to Bottom of Continuous Insulation of each verified Foundation Wall off by 0.5 to 1.0 foot
* If Stud/Cavity Layer, Incorrect Insulation Material of each Foundation Wall verified
* If Stud/Cavity Layer, Incorrect Stud Type of each Foundation Wall verified
* If Stud/Cavity Layer, Incorrect Sheetrock Thickness of each Foundation Wall verified
* Height Above Grade of each verified Foundation Wall off by 0.5 to 1.0 foot (distance from grade level to the top of the foundation wall)
* Depth Below Grade of each verified Foundation Wall off by 0.5 to 1.0 foot (distance from grade level to the top of the slab floor)
* Total Horizontal Exterior Perimeter Length of each verified Foundation Wall off by 5% to 10%
* Incorrect Enclosure of each Foundation Wall verified
* Incorrect Location of each Foundation Wall verified
Major AGW Verification Errors:
* Insulation thickness of each verified Foundation Wall (not including framing) off by greater than 1.0 inch
* Insulation R-Value of each verified Foundation Wall off by greater than 10%
* Incorrect Insulation Grade of each verified Foundation Wall (based on ANSI/RESNET/ICC 301-2019 Appendix A depth/void variance for insulation type and grade)
* If Continuous Insulation, Top of Wall to Top of Continuous Insulation of each verified Foundation Wall off by greater than 1.0 foot
* If Continuous Insulation, Top of Wall to Bottom of Continuous Insulation of each verified Foundation Wall off by greater than 1.0 foot
* If Stud/Cavity Layer, Incorrect stud depth, spacing, or framing fraction verified
* Height Above Grade of each verified Foundation Wall off by greater than 1.0 foot (distance from grade level to the top of the foundation wall)
* Depth Below Grade of each verified Foundation Wall off by greater than 1.0 foot (distance from grade level to the top of the slab floor)
* Total Horizontal Exterior Perimeter Length of each verified Foundation Wall off by greater than 10%</t>
    </r>
  </si>
  <si>
    <r>
      <t>`PHOTO REQUIRED of Heating System nameplate/model number and controls per MINHERS Chapter 9</t>
    </r>
    <r>
      <rPr>
        <sz val="12"/>
        <color rgb="FF000000"/>
        <rFont val="Calibri"/>
        <family val="2"/>
        <scheme val="minor"/>
      </rPr>
      <t xml:space="preserve">.  </t>
    </r>
    <r>
      <rPr>
        <u/>
        <sz val="12"/>
        <color rgb="FF000000"/>
        <rFont val="Calibri"/>
        <family val="2"/>
        <scheme val="minor"/>
      </rPr>
      <t>Raters/RFIs are responsible for documenting reasons for missing photos</t>
    </r>
    <r>
      <rPr>
        <sz val="12"/>
        <color rgb="FF000000"/>
        <rFont val="Calibri"/>
        <family val="2"/>
        <scheme val="minor"/>
      </rPr>
      <t>. For space heating systems, confirm that system types, fuel types, locations and number of units which are entered into the software are substantiated by plans and/or field data collected by the Rater/RFI for the actual condition of the rated home. Also confirm that output capacities, efficiencies, heating auxiliary electric use (EAE) [if relevant], heat pump fan power and heat pump energy which are entered into the software match what is shown on AHRI certificates or OEM data.
* Air Handlers are part of the duct system. For software that does not otherwise capture heating/cooling equipment location, make sure air handler locations are captured in the duct location entries.
* Heating fuels are described in equipment definitions, and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heating system modeling
1:  one to two minor errors in heating modeling (listed below) (this is per modeled system)
2:  NO PHOTO OR three to four minor errors (listed below) in heating modeling OR one to two major errors in heating modeling (this is per modeled system)
3:  Incorrect number of units OR five or more minor errors (listed below) OR three or more major errors in heating modeling (listed below) (this is per modeled system) of either heating, cooling or hot water heating system
Minor Heating Modeling Errors:
* Modeled AFUE or HSPF/HSPF2 value off by 1% to 2% from AHRI Certificate or supporting docs. Modeled COP value off by 5% to 10% from AHRI Certificate or supporting docs.
* Modeled output capacity off by 2 kBtu/h to 5 kBtu/h from AHRI Certificate, supporting documentation, or conversion calculation
* If relevant, modeled EAE off by 10 kWh to 25 kWh from AHRI Certificate or supporting docs
* Incorrect fan motor type modeled
* % Heating Load Served off by 2% to 5%
* Incorrect location identified for Heating System
Major Heating Modeling Errors:
* Incorrect equipment type identified
* Incorrect fuel type identified
* Modeled AFUE or HSPF/HSPF2 value off by greater than 2% from AHRI Certificate, supporting documentation, or conversion calculation
* HSPF2 not properly converted to HSPF or the improper HSPF/HSPF2 dropdown was selected in the building model 
* HSPF value from supporting documentation is modeled as HSPF2 values
* Modeled COP value off by greater than 10% from AHRI Certificate or supporting docs
* Modeled output capacity off by greater than 5 kBtu/h from AHRI Certificate or supporting docs
* If relevant, modeled EAE off by greater than 25 kWh from AHRI Certificate or supporting docs
* % Heating Load Served off by greater than 5%</t>
    </r>
  </si>
  <si>
    <r>
      <t>PHOTO REQUIRED of Cooling System (Coil and Condenser) nameplate/model number and controls per MINHERS Chapter 9</t>
    </r>
    <r>
      <rPr>
        <sz val="12"/>
        <color rgb="FF000000"/>
        <rFont val="Calibri"/>
        <family val="2"/>
        <scheme val="minor"/>
      </rPr>
      <t xml:space="preserve">.  </t>
    </r>
    <r>
      <rPr>
        <u/>
        <sz val="12"/>
        <color rgb="FF000000"/>
        <rFont val="Calibri"/>
        <family val="2"/>
        <scheme val="minor"/>
      </rPr>
      <t>Raters/RFIs are responsible for documenting reasons for missing photos</t>
    </r>
    <r>
      <rPr>
        <sz val="12"/>
        <color rgb="FF000000"/>
        <rFont val="Calibri"/>
        <family val="2"/>
        <scheme val="minor"/>
      </rPr>
      <t>. For space cooling systems, confirm that system types, fuel types, locations and number of units which are entered into the software are substantiated by plans and/or field data collected by the Rater/RFI for the actual condition of the rated home. Also confirm that output capacities, efficiencies, cooling sensible heat fractions, heat pump fan power and heat pump energy which are entered into the software correspond with what is shown on AHRI certificates or OEM data.
 *Air Handlers are part of the duct system. For software that does not otherwise capture heating/cooling equipment location, make sure air handler locations are captured in the duct location entries.
 *Cooling fuels are described in equipment definitions, and should match the fuels/rates defined for the building as a whole.
 *Photographs of installed air handlers, coils, ductless heads, and outside units will capture type and location.
 *Photographs of meters and tanks can capture fuels used in the home.
 *For split refrigerant systems, capacity is a function of both the inside and outside coil(s). AHRI requires both model numbers to define equipment efficiency and capacity.
 *If both coils are from the same manufacturer, OEM matching tables usually provide the values.
 *For non-split systems, nameplate photographs typically have full specifications listed.
 *Ground source heat pumps will have different efficiencies depending on whether they’re closed-loop (brine) systems or open-loop (water source) systems. OEM charts usually list all options.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cooling system modeling
1:  one to two minor errors in cooling modeling (listed below) (this is per modeled system)
2:  NO PHOTO OR three to four minor errors (listed below) in cooling modeling OR one to two major errors in cooling modeling (this is per modeled system)
3:  Incorrect number of units OR five or more minor errors (listed below) OR three or more major errors in cooling modeling (listed below) (this is per modeled system) of either heating, cooling or hot water heating system
Minor Cooling Modeling Errors:
* Modeled SEER/SEER2/EER off by 0.5 to 1.0 from AHRI certificate, supporting documentation, or conversion calculation
* Modeled output capacity off by 2 kBtu/h to 5 kBtu/h from AHRI Certificate or supporting docs
* Incorrect fan motor type modeled
* % Cooling Load Served off by 2% to 5%
* Incorrect location identified for Cooling System
Major Cooling Modeling Errors:
* Incorrect equipment type identified
* Incorrect fuel type identified
* Modeled SEER/SEER2/EER off by greater than 1.0 from AHRI certificate, supporting documentation, or conversion calculation
* SEER2 not properly converted to SEER or the improper SEER/SEER2 dropdown was selected in the building model 
* SEER value from supporting documentation is modeled as SEER2 value
* Modeled output capacity off by greater than 5 kBtu/h from AHRI Certificate or supporting docs
* % Cooling Load Served off by greater than 5%</t>
    </r>
  </si>
  <si>
    <r>
      <rPr>
        <u/>
        <sz val="12"/>
        <color rgb="FF000000"/>
        <rFont val="Calibri"/>
        <family val="2"/>
        <scheme val="minor"/>
      </rPr>
      <t>PHOTO REQUIRED of Heating System nameplate/model number and controls per MINHERS Chapter 9</t>
    </r>
    <r>
      <rPr>
        <sz val="12"/>
        <color rgb="FF000000"/>
        <rFont val="Calibri"/>
        <family val="2"/>
        <scheme val="minor"/>
      </rPr>
      <t xml:space="preserve">. </t>
    </r>
    <r>
      <rPr>
        <u/>
        <sz val="12"/>
        <color rgb="FF000000"/>
        <rFont val="Calibri"/>
        <family val="2"/>
        <scheme val="minor"/>
      </rPr>
      <t xml:space="preserve"> Raters/RFIs are responsible for documenting reasons for missing photos</t>
    </r>
    <r>
      <rPr>
        <sz val="12"/>
        <color rgb="FF000000"/>
        <rFont val="Calibri"/>
        <family val="2"/>
        <scheme val="minor"/>
      </rPr>
      <t>. For space heating systems, confirm that system types, fuel types, locations and number of units which are entered into the software are substantiated by plans and/or field data collected by the Rater/RFI for the actual condition of the rated home. Also confirm that output capacities, efficiencies, heating auxiliary electric use (EAE) [if relevant], heat pump fan power and heat pump energy which are entered into the software match what is shown on AHRI certificates or OEM data.
* Air Handlers are part of the duct system. For software that does not otherwise capture heating/cooling equipment location, make sure air handler locations are captured in the duct location entries.
* Heating fuels are described in equipment definitions, and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heating system modeling
1:  one to two minor errors in heating modeling (listed below) (this is per modeled system)
2:   NO PHOTO OR three to four minor errors (listed below) in heating modeling OR one to two major errors in heating modeling (this is per modeled system)
3:  Incorrect number of units OR five or more minor errors (listed below) OR three or more major errors in heating modeling (listed below) (this is per modeled system) of either heating, cooling or hot water heating system
Minor Heating Modeling Errors:
* Modeled AFUE or HSPF/HSPF2 value off by 1% to 2% from AHRI Certificate, supporting documentation, or conversion calculation. Modeled COP value off by 5% to 10% from AHRI Certificate or supporting docs.
* Modeled output capacity off by 2 kBtu/h to 5 kBtu/h from AHRI Certificate or supporting docs
* If relevant, modeled EAE off by 10 kWh to 25 kWh from AHRI Certificate or supporting docs
* Incorrect fan motor type modeled
* % Heating Load Served off by 2% to 5%
* Incorrect location identified for Heating System
Major Heating Modeling Errors:
* Incorrect equipment type identified
* Incorrect fuel type identified
* Modeled HSPF/HSPF2 off by greater than 2% from AHRI certificate, supporting documentation, or conversion calculation
* HSPF2 not properly converted to HSPF or the improper HSPF/HSPF2 dropdown was selected in the building model 
* HSPF value from supporting documentation is modeled as HSPF2 value.
* Modeled AFUE value off by greater than 2% from AHRI Certificate or supporting docs. 
* Modeled COP value off by greater than 10% from AHRI Certificate or supporting docs.
* Modeled output capacity off by greater than 5 kBtu/h from AHRI Certificate or supporting docs
* If relevant, modeled EAE off by greater than 25 kWh from AHRI Certificate or supporting docs
* % Heating Load Served off by greater than 5%</t>
    </r>
  </si>
  <si>
    <r>
      <rPr>
        <u/>
        <sz val="12"/>
        <color rgb="FF000000"/>
        <rFont val="Calibri"/>
        <family val="2"/>
        <scheme val="minor"/>
      </rPr>
      <t>PHOTO REQUIRED of Cooling System (Coil and Condenser) nameplate/model number and controls per MINHERS Chapter 9</t>
    </r>
    <r>
      <rPr>
        <sz val="12"/>
        <color rgb="FF000000"/>
        <rFont val="Calibri"/>
        <family val="2"/>
        <scheme val="minor"/>
      </rPr>
      <t xml:space="preserve">. </t>
    </r>
    <r>
      <rPr>
        <u/>
        <sz val="12"/>
        <color rgb="FF000000"/>
        <rFont val="Calibri"/>
        <family val="2"/>
        <scheme val="minor"/>
      </rPr>
      <t xml:space="preserve"> Raters/RFIs are responsible for documenting reasons for missing photos</t>
    </r>
    <r>
      <rPr>
        <sz val="12"/>
        <color rgb="FF000000"/>
        <rFont val="Calibri"/>
        <family val="2"/>
        <scheme val="minor"/>
      </rPr>
      <t>. For space cooling systems, confirm that system types, fuel types, locations and number of units which are entered into the software are substantiated by plans and/or field data collected by the Rater/RFI for the actual condition of the rated home. Also confirm that output capacities, efficiencies, cooling sensible heat fractions, heat pump fan power and heat pump energy which are entered into the software correspond with what is shown on AHRI certificates or OEM data.
 *Air Handlers are part of the duct system. For software that does not otherwise capture heating/cooling equipment location, make sure air handler locations are captured in the duct location entries.
 *Cooling fuels are described in equipment definitions, and should match the fuels/rates defined for the building as a whole.
 *Photographs of installed air handlers, coils, ductless heads, and outside units will capture type and location.
 *Photographs of meters and tanks can capture fuels used in the home.
 *For split refrigerant systems, capacity is a function of both the inside and outside coil(s). AHRI requires both model numbers to define equipment efficiency and capacity.
 *If both coils are from the same manufacturer, OEM matching tables usually provide the values.
 *For non-split systems, nameplate photographs typically have full specifications listed.
 *Ground source heat pumps will have different efficiencies depending on whether they’re closed-loop (brine) systems or open-loop (water source) systems. OEM charts usually list all options.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cooling system modeling
1:  one to two minor errors in cooling modeling (listed below) (this is per modeled system)
2:  NO PHOTO OR three to four minor errors (listed below) in cooling modeling OR one to two major errors in cooling modeling (this is per modeled system)
3:  Incorrect number of units OR five or more minor errors (listed below) OR three or more major errors in cooling modeling (listed below) (this is per modeled system) of either heating, cooling or hot water heating system
Minor Cooling Modeling Errors:
* Modeled SEER/SEER2/EER value off by 0.5 to 1.0 from AHRI certificate, supporting documentation, or conversion calculation
* Modeled output capacity off by 2 kBtu/h to 5 kBtu/h from AHRI Certificate or supporting docs
* Incorrect fan motor type modeled
* % Cooling Load Served off by 2% to 5%
* Incorrect location identified for Cooling System
Major Cooling Modeling Errors:
* Incorrect equipment type identified
* Incorrect fuel type identified
* Modeled SEER/SEER2/EER off by greater than 1.0 from AHRI certificate, supporting documentation, or conversion calculation
* SEER2 not properly converted to SEER or the improper SEER/SEER2 dropdown was selected in the building model 
* SEER value from supporting documentation is modeled as SEER2 value
* Modeled output capacity off by greater than 5 kBtu/h from AHRI Certificate or supporting docs
* % Cooling Load Served off by greater than 5%</t>
    </r>
  </si>
  <si>
    <r>
      <t>PHOTO REQUIRED of Cooling System (Coil and Condenser) nameplate/model number and controls per MINHERS Chapter 9.  Raters/RFIs are responsible for documenting reasons for missing photos</t>
    </r>
    <r>
      <rPr>
        <sz val="12"/>
        <color rgb="FF000000"/>
        <rFont val="Calibri"/>
        <family val="2"/>
        <scheme val="minor"/>
      </rPr>
      <t>. For space cooling systems, confirm that system types and subtypes, number of units, blocks/spaces and cooling attributes which are entered into the software correspond with plans and/or field data collected by the Rater/RFI for the actual condition of the rated home. Also confirm that cooling sensible heat ratios, efficiencies, output capacities and coil air flows which are entered into the software correspond with what is shown on AHRI certificates or OEM data.
 *Air Handlers are part of the duct system. For software that does not otherwise capture heating/cooling equipment location, make sure air handler locations are captured in the duct location entries.
 *Photographs of installed air handlers, coils, ductless heads, and outside units will capture type and location.
 *Photographs of meters and tanks can capture fuels used in the home.
 *For split refrigerant systems, capacity is a function of both the inside and outside coil(s). AHRI requires both model numbers to define equipment efficiency and capacity.
 *If both coils are from the same manufacturer, OEM matching tables usually provide the values.
 *For non-split systems, nameplate photographs typically have full specifications listed.
 *Ground source heat pumps will have different efficiencies depending on whether they’re closed-loop (brine) systems or open-loop (water source) systems. OEM charts usually list all options.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cooling system modeling
1:  one to two minor errors in cooling modeling (listed below) (this is per modeled system)
2:  NO PHOTO OR three to four minor errors (listed below) in cooling modeling OR one to two major errors in cooling modeling (this is per modeled system)
3:  Incorrect number of units OR five or more minor errors (listed below) OR three or more major errors in cooling modeling (listed below) (this is per modeled system) of either heating, cooling or hot water heating system
Minor Cooling Modeling Errors:
* Modeled SEER/SEER2/EER value off by 0.5 to 1.0 from AHRI certificate, supporting documentation, or conversion calculation
* Modeled output capacity off by 2 kBtu/h to 5 kBtu/h from AHRI Certificate or supporting docs
* Incorrect location identified for Cooling System
Major Cooling Modeling Errors:
* Incorrect equipment type identified
* Incorrect equipment subtype identified
* Modeled SEER/SEER2/EER off by greater than 1.0 from AHRI certificate, supporting documentation, or conversion calculation
* SEER2 not properly converted to SEER or the improper SEER/SEER2 dropdown was selected in the building model 
* SEER value from supporting documentation is modeled as SEER2 value
* Modeled output capacity off by greater than 5 kBtu/h from AHRI Certificate or supporting docs
* Incorrect Blocks/Spaces identified</t>
    </r>
  </si>
  <si>
    <r>
      <t>PHOTO REQUIRED of Heating System nameplate/model number and controls per MINHERS Chapter 9.  Raters/RFIs are responsible for documenting reasons for missing photos</t>
    </r>
    <r>
      <rPr>
        <sz val="12"/>
        <color rgb="FF000000"/>
        <rFont val="Calibri"/>
        <family val="2"/>
        <scheme val="minor"/>
      </rPr>
      <t>. For space heating systems, confirm that system types and subtypes, number of units, and blocks/spaces which are entered into the software correspond with plans and/or field data collected by the Rater/RFI for the actual condition of the rated home. For space heating systems, confirm that efficiencies and output capacities which are entered into the software correspond with what is shown on AHRI certificates or OEM data.
* Air Handlers are part of the duct system. For software that does not otherwise capture heating/cooling equipment location, make sure air handler locations are captured in the duct location entries.
* Heating fuels are described in equipment definitions, and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heating system modeling
1:  one to two minor errors in heating modeling (listed below) (this is per modeled system)
2:  NO PHOTO OR three to four minor errors (listed below) in heating modeling OR one to two major errors in heating modeling (this is per modeled system)
3:  Incorrect number of units OR five or more minor errors (listed below) OR three or more major errors in heating modeling (listed below) (this is per modeled system) of either heating, cooling or hot water heating system
Minor Heating Modeling Errors:
* Modeled AFUE or HSPF/HSPF2 value off by 1% to 2% from AHRI Certificate, supporting documentation, or conversion calculation. Modeled COP value off by 5% to 10% from AHRI Certificate or supporting docs.
* Modeled output capacity off by 2 kBtu/h to 5 kBtu/h from AHRI Certificate or supporting docs
* Incorrect location identified for Heating System
Major Heating Modeling Errors:
* Incorrect equipment type identified
* Incorrect equipment subtype identified
* Modeled HSPF/HSPF2 off by greater than 2% from AHRI certificate, supporting documentation, or conversion calculation
* HSPF2 not properly converted to HSPF or the improper HSPF/HSPF2 dropdown was selected in the building model 
* HSPF value from supporting documentation is modeled as HSPF2 value.
* Modeled AFUE value off by greater than 2% from AHRI Certificate or supporting docs. 
* Modeled COP value off by greater than 10% from AHRI Certificate or supporting docs.
* Modeled output capacity off by greater than 5 kBtu/h from AHRI Certificate or supporting docs
* Incorrect Blocks/Spaces identified</t>
    </r>
  </si>
  <si>
    <r>
      <t>PHOTO REQUIRED of Heating System nameplate/model number and controls per MINHERS Chapter 9.  Raters/RFIs are responsible for documenting reasons for missing photos</t>
    </r>
    <r>
      <rPr>
        <sz val="12"/>
        <color rgb="FF000000"/>
        <rFont val="Calibri"/>
        <family val="2"/>
        <scheme val="minor"/>
      </rPr>
      <t>. Rater/RFI verifies and documents the correct space heating system(s) types, fuel types, locations and number of units. Rater/RFI verifies and documents the correct output capacities, efficiencies, heating auxiliary electric use (EAE) [if relevant], heat pump fan power and heat pump energy as shown on AHRI certificates or OEM data.
* Air Handlers are part of the duct system. Make sure air handler locations are captured.
* Heating fuels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Rater/RFI verifies and documents the correct well type, number of wells, well depth and loop flow.
SCORING:
Satisfactory:  No errors in heating system verification
1:  one to two minor errors (listed below) in heating verification (this is per system)
2:  NO PHOTO OR three to four minor errors (listed below) in heating verification OR one to two major errors in heating verification (this is per system)
3:  Incorrect number of units OR five or more minor errors (listed below) in heating verification OR three or more major errors in heating verification (this is per system)
Minor Heating Verification Errors:
* AFUE or HSPF/HSPF2 value off by 1% to 2% from AHRI Certificate, supporting documentation, or conversion calculation. COP value off by 5% to 10% from AHRI Certificate or supporting docs.
* Output capacity off by 2 kBtu/h to 5 kBtu/h from AHRI Certificate or supporting docs
* If relevant, verified EAE off by 10 kWh to 25 kWh from AHRI Certificate or supporting docs
* Incorrect fan motor type
* % Heating Load Served off by 2% to 5%
* Incorrect location identified for Heating System
Major Heating Verification Errors:
* Incorrect equipment type identified
* Incorrect fuel type identified
* HSPF/HSPF2 off by greater than 2% from AHRI certificate, supporting documentation, or conversion calculation
* HSPF2 not properly converted to HSPF or the improper HSPF/HSPF2 is documented 
* HSPF value from supporting documentation is documented as HSPF2 value.
* AFUE value off by greater than 2% from AHRI Certificate or supporting docs. 
* COP value off by greater than 10% from AHRI Certificate or supporting docs.
* Output capacity off by greater than 5 kBtu/h from AHRI Certificate or supporting docs
* If relevant, verified EAE off by greater than 25 kWh from AHRI Certificate or supporting docs
* % Heating Load Served off by greater than 5%</t>
    </r>
  </si>
  <si>
    <r>
      <t>PHOTO REQUIRED of Cooling System (Coil and Condenser) nameplate/model number and controls per MINHERS Chapter 9.  Raters/RFIs are responsible for documenting reasons for missing photos</t>
    </r>
    <r>
      <rPr>
        <sz val="12"/>
        <color rgb="FF000000"/>
        <rFont val="Calibri"/>
        <family val="2"/>
        <scheme val="minor"/>
      </rPr>
      <t>. Rater/RFI verifies and documents the correct space cooling system(s) types, fuel types, locations and number of units. Rater/RFI verifies and documents the correct output capacities, efficiencies, cooling sensible heat fractions, heat pump fan power and heat pump energy.
* Air Handlers are part of the duct system. Make sure air handler locations are captured.
* Cooling fuels should match the fuels/rates defined for the building as a whole.
* Photographs of installed air handlers,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Rater/RFI verifies and documents the correct well type, number of wells, well depth and loop flow.
SCORING:
Satisfactory:  No errors in cooling system verification
1:  one to two minor errors (listed below) in cooling verification (this is per system)
2:  NO PHOTO OR three to four minor errors (listed below) in cooling verification OR one to two major errors in cooling verification (this is per system)
3:  Incorrect number of units OR five or more minor errors (listed below) in cooling verification OR three or more major errors in cooling verification (this is per system)
Minor Cooling Verification Errors:
* SEER/SEER2/EER value off by 0.5 to 1.0 from AHRI certificate, supporting documentation, or conversion calculation
* Output capacity off by 2 kBtu/h to 5 kBtu/h from AHRI Certificate or supporting docs
* Incorrect fan motor type modeled
* % Cooling Load Served off by 2% to 5%
* Incorrect location identified for Cooling System
Major Cooling Veriification Errors:
* Incorrect equipment type identified
* Incorrect fuel type identified
* SEER/SEER2/EER off by greater than 1.0 from AHRI certificate, supporting documentation, or conversion calculation
* SEER2 not properly converted to SEER or the improper SEER/SEER2 is documented 
* SEER value from supporting documentation is documented as SEER2 value
* Output capacity off by greater than 5 kBtu/h from AHRI Certificate or supporting docs
* % Cooling Load Served off by greater than 5%</t>
    </r>
  </si>
  <si>
    <r>
      <t>PHOTO REQUIRED of Heating System nameplate/model number and controls per MINHERS Chapter 9.  Raters/RFIs are responsible for documenting reasons for missing photos</t>
    </r>
    <r>
      <rPr>
        <sz val="12"/>
        <color rgb="FF000000"/>
        <rFont val="Calibri"/>
        <family val="2"/>
        <scheme val="minor"/>
      </rPr>
      <t>. If installed, Rater/RFI verifies and documents the correct space heating system(s) types, fuel types, locations and number of units. Rater/RFI verifies and documents the correct output capacities, efficiencies, heating auxiliary electric use (EAE) [if relevant], heat pump fan power and heat pump energy as shown on AHRI certificates or OEM data.
* Air Handlers are part of the duct system. Make sure air handler locations are captured.
* Heating fuels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Rater/RFI verifies and documents the correct well type, number of wells, well depth and loop flow.
SCORING:
Satisfactory:  No errors in heating system verification
1:  one to two minor errors (listed below) in heating verification (this is per system)
2:  NO PHOTO OR three to four minor errors (listed below) in heating verification OR one to two major errors in heating verification (this is per system)
3:  Incorrect number of units OR five or more minor errors (listed below) in heating verification OR three or more major errors in heating verification (this is per system)
Minor Heating Verification Errors:
* AFUE or HSPF/HSPF2 value off by 1% to 2% from AHRI Certificate, supporting documentation, or conversion calculation. COP value off by 5% to 10% from AHRI Certificate or supporting docs.
* Output capacity off by 2 kBtu/h to 5 kBtu/h from AHRI Certificate or supporting docs
* If relevant, verified EAE off by 10 kWh to 25 kWh from AHRI Certificate or supporting docs
* Incorrect fan motor type
* % Heating Load Served off by 2% to 5%
* Incorrect location identified for Heating System
Major Heating Verification Errors:
* Incorrect equipment type identified
* Incorrect fuel type identified
* HSPF/HSPF2 off by greater than 2% from AHRI certificate, supporting documentation, or conversion calculation
* HSPF2 not properly converted to HSPF or the improper HSPF/HSPF2 is documented
* HSPF value from supporting documentation is documented as HSPF2 value.
* AFUE value off by greater than 2% from AHRI Certificate or supporting docs. 
* COP value off by greater than 10% from AHRI Certificate or supporting docs.
* Output capacity off by greater than 5 kBtu/h from AHRI Certificate or supporting docs
* If relevant, verified EAE off by greater than 25 kWh from AHRI Certificate or supporting docs
* % Heating Load Served off by greater than 5%</t>
    </r>
  </si>
  <si>
    <r>
      <t>PHOTO REQUIRED of Cooling System (Coil and Condenser) nameplate/model number and controls per MINHERS Chapter 9.  Raters/RFIs are responsible for documenting reasons for missing photos</t>
    </r>
    <r>
      <rPr>
        <sz val="12"/>
        <color rgb="FF000000"/>
        <rFont val="Calibri"/>
        <family val="2"/>
        <scheme val="minor"/>
      </rPr>
      <t>. If installed, Rater/RFI verifies and documents the correct space cooling system(s) types, fuel types, locations and number of units. Rater/RFI verifies and documents the correct output capacities, efficiencies, cooling sensible heat fractions, heat pump fan power and heat pump energy.
* Air Handlers are part of the duct system. Make sure air handler locations are captured.
* Cooling fuels should match the fuels/rates defined for the building as a whole.
* Photographs of installed air handlers,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Rater/RFI verifies and documents the correct well type, number of wells, well depth and loop flow.
SCORING:
Satisfactory:  No errors in cooling system verification
1:  one to two minor errors (listed below) in cooling verification (this is per system)
2:  NO PHOTO OR three to four minor errors (listed below) in cooling verification OR one to two major errors in cooling verification (this is per system)
3:  Incorrect number of units OR five or more minor errors (listed below) in cooling verification OR three or more major errors in cooling verification (this is per system)
Minor Cooling Verification Errors:
* SEER/SEER2/EER value off by 0.5 to 1.0 from AHRI certificate, supporting documentation, or conversion calculation
* Output capacity off by 2 kBtu/h to 5 kBtu/h from AHRI Certificate or supporting docs
* Incorrect fan motor type modeled
* % Cooling Load Served off by 2% to 5%
* Incorrect location identified for Cooling System
Major Cooling Veriification Errors:
* Incorrect equipment type identified
* Incorrect fuel type identified
* SEER/SEER2/EER off by greater than 1.0 from AHRI certificate, supporting documentation, or conversion calculation
* SEER2 not properly converted to SEER or the improper SEER/SEER2 is documented
* SEER value from supporting documentation is documented as SEER2 value
* Output capacity off by greater than 5 kBtu/h from AHRI Certificate or supporting docs
* % Cooling Load Served off by greater than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</si>
</sst>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Score: &quot;\ #"/>
    <numFmt numFmtId="165" formatCode="0.0%"/>
    <numFmt numFmtId="166" formatCode="&quot;Pass/Fail Threshold =&quot;\ #"/>
    <numFmt numFmtId="167" formatCode="mm/dd/yy;@"/>
    <numFmt numFmtId="168" formatCode="000000000"/>
    <numFmt numFmtId="169" formatCode="00000"/>
    <numFmt numFmtId="170" formatCode="&quot;TOTAL POINTS: &quot;\ #"/>
  </numFmts>
  <fonts count="66" x14ac:knownFonts="1">
    <font>
      <sz val="10"/>
      <color rgb="FF000000"/>
      <name val="Arial"/>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10"/>
      <name val="Arial"/>
      <family val="2"/>
    </font>
    <font>
      <sz val="12"/>
      <name val="Calibri"/>
      <family val="2"/>
      <scheme val="minor"/>
    </font>
    <font>
      <sz val="12"/>
      <color rgb="FF000000"/>
      <name val="Calibri"/>
      <family val="2"/>
      <scheme val="minor"/>
    </font>
    <font>
      <sz val="12"/>
      <color rgb="FF0000FF"/>
      <name val="Calibri"/>
      <family val="2"/>
      <scheme val="minor"/>
    </font>
    <font>
      <u/>
      <sz val="10"/>
      <color theme="10"/>
      <name val="Arial"/>
      <family val="2"/>
    </font>
    <font>
      <i/>
      <sz val="12"/>
      <color rgb="FF000000"/>
      <name val="Calibri"/>
      <family val="2"/>
      <scheme val="minor"/>
    </font>
    <font>
      <i/>
      <sz val="10"/>
      <color rgb="FF000000"/>
      <name val="Arial"/>
      <family val="2"/>
    </font>
    <font>
      <sz val="8"/>
      <name val="Arial"/>
      <family val="2"/>
    </font>
    <font>
      <b/>
      <sz val="11"/>
      <color theme="1"/>
      <name val="Calibri"/>
      <family val="2"/>
      <scheme val="minor"/>
    </font>
    <font>
      <b/>
      <sz val="14"/>
      <color theme="1"/>
      <name val="Calibri"/>
      <family val="2"/>
      <scheme val="minor"/>
    </font>
    <font>
      <b/>
      <sz val="12"/>
      <color rgb="FF000000"/>
      <name val="Calibri"/>
      <family val="2"/>
      <scheme val="minor"/>
    </font>
    <font>
      <sz val="12"/>
      <color rgb="FF000000"/>
      <name val="Arial"/>
      <family val="2"/>
    </font>
    <font>
      <u/>
      <sz val="12"/>
      <color rgb="FF000000"/>
      <name val="Calibri"/>
      <family val="2"/>
      <scheme val="minor"/>
    </font>
    <font>
      <sz val="10"/>
      <color rgb="FF000000"/>
      <name val="Arial"/>
      <family val="2"/>
    </font>
    <font>
      <b/>
      <sz val="20"/>
      <color theme="0"/>
      <name val="Arial"/>
      <family val="2"/>
    </font>
    <font>
      <u/>
      <sz val="12"/>
      <color theme="0"/>
      <name val="Arial"/>
      <family val="2"/>
    </font>
    <font>
      <sz val="10"/>
      <color theme="0"/>
      <name val="Arial"/>
      <family val="2"/>
    </font>
    <font>
      <sz val="12"/>
      <color theme="0"/>
      <name val="Calibri"/>
      <family val="2"/>
      <scheme val="minor"/>
    </font>
    <font>
      <sz val="12"/>
      <color rgb="FF002664"/>
      <name val="Calibri"/>
      <family val="2"/>
      <scheme val="minor"/>
    </font>
    <font>
      <vertAlign val="superscript"/>
      <sz val="12"/>
      <color rgb="FF002664"/>
      <name val="Calibri"/>
      <family val="2"/>
      <scheme val="minor"/>
    </font>
    <font>
      <b/>
      <sz val="22"/>
      <color theme="0"/>
      <name val="Calibri"/>
      <family val="2"/>
      <scheme val="minor"/>
    </font>
    <font>
      <b/>
      <sz val="18"/>
      <color rgb="FF002664"/>
      <name val="Calibri"/>
      <family val="2"/>
      <scheme val="minor"/>
    </font>
    <font>
      <b/>
      <sz val="16"/>
      <color rgb="FF002664"/>
      <name val="Calibri"/>
      <family val="2"/>
      <scheme val="minor"/>
    </font>
    <font>
      <i/>
      <sz val="14"/>
      <color rgb="FF002664"/>
      <name val="Calibri"/>
      <family val="2"/>
      <scheme val="minor"/>
    </font>
    <font>
      <b/>
      <sz val="10"/>
      <color theme="1"/>
      <name val="Arial"/>
      <family val="2"/>
    </font>
    <font>
      <b/>
      <sz val="14"/>
      <color theme="0"/>
      <name val="Calibri"/>
      <family val="2"/>
      <scheme val="minor"/>
    </font>
    <font>
      <sz val="18"/>
      <name val="Calibri"/>
      <family val="2"/>
      <scheme val="minor"/>
    </font>
    <font>
      <b/>
      <sz val="14"/>
      <color rgb="FF002664"/>
      <name val="Calibri"/>
      <family val="2"/>
      <scheme val="minor"/>
    </font>
    <font>
      <b/>
      <sz val="18"/>
      <color theme="1"/>
      <name val="Arial"/>
      <family val="2"/>
    </font>
    <font>
      <b/>
      <sz val="18"/>
      <color theme="1"/>
      <name val="Calibri"/>
      <family val="2"/>
      <scheme val="minor"/>
    </font>
    <font>
      <sz val="18"/>
      <color rgb="FF000000"/>
      <name val="Calibri"/>
      <family val="2"/>
      <scheme val="minor"/>
    </font>
    <font>
      <b/>
      <sz val="18"/>
      <color rgb="FF0000FF"/>
      <name val="Arial"/>
      <family val="2"/>
    </font>
    <font>
      <sz val="14"/>
      <color rgb="FF002664"/>
      <name val="Calibri"/>
      <family val="2"/>
      <scheme val="minor"/>
    </font>
    <font>
      <sz val="14"/>
      <color rgb="FF000000"/>
      <name val="Calibri"/>
      <family val="2"/>
      <scheme val="minor"/>
    </font>
    <font>
      <b/>
      <sz val="14"/>
      <color theme="1"/>
      <name val="Arial"/>
      <family val="2"/>
    </font>
    <font>
      <b/>
      <i/>
      <sz val="12"/>
      <color rgb="FF000000"/>
      <name val="Calibri"/>
      <family val="2"/>
      <scheme val="minor"/>
    </font>
    <font>
      <b/>
      <i/>
      <sz val="18"/>
      <color rgb="FF000000"/>
      <name val="Calibri"/>
      <family val="2"/>
      <scheme val="minor"/>
    </font>
    <font>
      <b/>
      <sz val="18"/>
      <color rgb="FF000000"/>
      <name val="Calibri"/>
      <family val="2"/>
      <scheme val="minor"/>
    </font>
    <font>
      <sz val="12"/>
      <color theme="1"/>
      <name val="Calibri"/>
      <family val="2"/>
      <scheme val="minor"/>
    </font>
    <font>
      <b/>
      <sz val="12"/>
      <color rgb="FF002664"/>
      <name val="Calibri"/>
      <family val="2"/>
      <scheme val="minor"/>
    </font>
    <font>
      <b/>
      <sz val="12"/>
      <name val="Calibri"/>
      <family val="2"/>
      <scheme val="minor"/>
    </font>
    <font>
      <b/>
      <vertAlign val="superscript"/>
      <sz val="12"/>
      <color rgb="FF000000"/>
      <name val="Calibri"/>
      <family val="2"/>
      <scheme val="minor"/>
    </font>
    <font>
      <b/>
      <sz val="12"/>
      <color theme="0"/>
      <name val="Calibri"/>
      <family val="2"/>
      <scheme val="minor"/>
    </font>
    <font>
      <b/>
      <u/>
      <sz val="12"/>
      <color theme="10"/>
      <name val="Calibri"/>
      <family val="2"/>
      <scheme val="minor"/>
    </font>
    <font>
      <vertAlign val="superscript"/>
      <sz val="12"/>
      <color rgb="FF000000"/>
      <name val="Calibri"/>
      <family val="2"/>
      <scheme val="minor"/>
    </font>
    <font>
      <b/>
      <sz val="12"/>
      <color theme="1"/>
      <name val="Calibri"/>
      <family val="2"/>
      <scheme val="minor"/>
    </font>
    <font>
      <u/>
      <sz val="12"/>
      <color theme="1"/>
      <name val="Calibri"/>
      <family val="2"/>
      <scheme val="minor"/>
    </font>
    <font>
      <sz val="11.5"/>
      <color rgb="FF002664"/>
      <name val="Calibri"/>
      <family val="2"/>
      <scheme val="minor"/>
    </font>
    <font>
      <sz val="11.5"/>
      <color rgb="FF000000"/>
      <name val="Arial"/>
      <family val="2"/>
    </font>
    <font>
      <sz val="18"/>
      <color rgb="FF002664"/>
      <name val="Calibri"/>
      <family val="2"/>
      <scheme val="minor"/>
    </font>
    <font>
      <b/>
      <sz val="28"/>
      <color rgb="FF000000"/>
      <name val="Calibri"/>
      <family val="2"/>
      <scheme val="minor"/>
    </font>
    <font>
      <b/>
      <sz val="27"/>
      <color rgb="FF000000"/>
      <name val="Calibri"/>
      <family val="2"/>
      <scheme val="minor"/>
    </font>
    <font>
      <b/>
      <sz val="27"/>
      <color rgb="FF002664"/>
      <name val="Calibri"/>
      <family val="2"/>
      <scheme val="minor"/>
    </font>
    <font>
      <b/>
      <sz val="12"/>
      <name val="Calibri"/>
      <family val="2"/>
    </font>
    <font>
      <sz val="12"/>
      <color rgb="FF000000"/>
      <name val="Calibri"/>
      <family val="2"/>
    </font>
  </fonts>
  <fills count="37">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92D050"/>
        <bgColor rgb="FFCFE2F3"/>
      </patternFill>
    </fill>
    <fill>
      <patternFill patternType="solid">
        <fgColor theme="6" tint="0.79998168889431442"/>
        <bgColor rgb="FFFFFFFF"/>
      </patternFill>
    </fill>
    <fill>
      <patternFill patternType="solid">
        <fgColor theme="6" tint="0.79998168889431442"/>
        <bgColor rgb="FFDAEEF3"/>
      </patternFill>
    </fill>
    <fill>
      <patternFill patternType="solid">
        <fgColor theme="0" tint="-0.14999847407452621"/>
        <bgColor indexed="64"/>
      </patternFill>
    </fill>
    <fill>
      <patternFill patternType="solid">
        <fgColor theme="0" tint="-0.14999847407452621"/>
        <bgColor rgb="FFFFFF00"/>
      </patternFill>
    </fill>
    <fill>
      <patternFill patternType="solid">
        <fgColor theme="0" tint="-0.14999847407452621"/>
        <bgColor rgb="FFCFE2F3"/>
      </patternFill>
    </fill>
    <fill>
      <patternFill patternType="solid">
        <fgColor theme="0"/>
        <bgColor indexed="64"/>
      </patternFill>
    </fill>
    <fill>
      <patternFill patternType="solid">
        <fgColor theme="9" tint="0.59999389629810485"/>
        <bgColor rgb="FFFFFFFF"/>
      </patternFill>
    </fill>
    <fill>
      <patternFill patternType="solid">
        <fgColor theme="9" tint="0.59999389629810485"/>
        <bgColor indexed="64"/>
      </patternFill>
    </fill>
    <fill>
      <patternFill patternType="solid">
        <fgColor rgb="FFFCD5B4"/>
        <bgColor rgb="FFFFFFFF"/>
      </patternFill>
    </fill>
    <fill>
      <patternFill patternType="solid">
        <fgColor rgb="FFFFFF00"/>
        <bgColor rgb="FFFFFFFF"/>
      </patternFill>
    </fill>
    <fill>
      <patternFill patternType="solid">
        <fgColor theme="0" tint="-0.249977111117893"/>
        <bgColor indexed="64"/>
      </patternFill>
    </fill>
    <fill>
      <patternFill patternType="solid">
        <fgColor rgb="FF002664"/>
        <bgColor indexed="64"/>
      </patternFill>
    </fill>
    <fill>
      <patternFill patternType="solid">
        <fgColor theme="4" tint="0.39997558519241921"/>
        <bgColor rgb="FFFFFF00"/>
      </patternFill>
    </fill>
    <fill>
      <patternFill patternType="solid">
        <fgColor rgb="FFCCCCFF"/>
        <bgColor indexed="64"/>
      </patternFill>
    </fill>
    <fill>
      <patternFill patternType="solid">
        <fgColor theme="0" tint="-0.249977111117893"/>
        <bgColor rgb="FFFFFFFF"/>
      </patternFill>
    </fill>
    <fill>
      <patternFill patternType="solid">
        <fgColor rgb="FFCCCCFF"/>
        <bgColor rgb="FF92D050"/>
      </patternFill>
    </fill>
    <fill>
      <patternFill patternType="solid">
        <fgColor rgb="FFCCCCFF"/>
        <bgColor rgb="FFFDE9D9"/>
      </patternFill>
    </fill>
    <fill>
      <patternFill patternType="solid">
        <fgColor rgb="FFCCCCFF"/>
        <bgColor rgb="FFFFFF00"/>
      </patternFill>
    </fill>
    <fill>
      <patternFill patternType="solid">
        <fgColor theme="0" tint="-4.9989318521683403E-2"/>
        <bgColor rgb="FFFFFFFF"/>
      </patternFill>
    </fill>
    <fill>
      <patternFill patternType="solid">
        <fgColor theme="2"/>
        <bgColor indexed="64"/>
      </patternFill>
    </fill>
    <fill>
      <patternFill patternType="solid">
        <fgColor rgb="FF92D050"/>
        <bgColor rgb="FFFFFF00"/>
      </patternFill>
    </fill>
    <fill>
      <patternFill patternType="solid">
        <fgColor theme="2"/>
        <bgColor rgb="FFCFE2F3"/>
      </patternFill>
    </fill>
    <fill>
      <patternFill patternType="solid">
        <fgColor theme="2"/>
        <bgColor rgb="FFFFFF00"/>
      </patternFill>
    </fill>
    <fill>
      <patternFill patternType="solid">
        <fgColor theme="4" tint="0.39997558519241921"/>
        <bgColor indexed="64"/>
      </patternFill>
    </fill>
    <fill>
      <patternFill patternType="solid">
        <fgColor theme="0"/>
        <bgColor rgb="FFFFFFFF"/>
      </patternFill>
    </fill>
    <fill>
      <patternFill patternType="solid">
        <fgColor theme="0"/>
        <bgColor rgb="FF92D050"/>
      </patternFill>
    </fill>
    <fill>
      <patternFill patternType="solid">
        <fgColor rgb="FF78746E"/>
        <bgColor rgb="FFFFFFFF"/>
      </patternFill>
    </fill>
    <fill>
      <patternFill patternType="solid">
        <fgColor theme="3" tint="0.79998168889431442"/>
        <bgColor indexed="64"/>
      </patternFill>
    </fill>
    <fill>
      <patternFill patternType="solid">
        <fgColor rgb="FF00B0F0"/>
        <bgColor indexed="64"/>
      </patternFill>
    </fill>
    <fill>
      <patternFill patternType="solid">
        <fgColor theme="0" tint="-4.9989318521683403E-2"/>
        <bgColor rgb="FFFDE9D9"/>
      </patternFill>
    </fill>
  </fills>
  <borders count="10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bottom/>
      <diagonal/>
    </border>
    <border>
      <left style="thin">
        <color auto="1"/>
      </left>
      <right style="thin">
        <color rgb="FFFF0000"/>
      </right>
      <top style="thin">
        <color auto="1"/>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rgb="FF002664"/>
      </left>
      <right style="thin">
        <color rgb="FF002664"/>
      </right>
      <top style="thin">
        <color rgb="FF002664"/>
      </top>
      <bottom style="thin">
        <color rgb="FF002664"/>
      </bottom>
      <diagonal/>
    </border>
    <border>
      <left/>
      <right style="thin">
        <color rgb="FF002664"/>
      </right>
      <top style="thin">
        <color rgb="FF002664"/>
      </top>
      <bottom style="thin">
        <color rgb="FF0026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medium">
        <color indexed="64"/>
      </right>
      <top style="medium">
        <color indexed="64"/>
      </top>
      <bottom style="medium">
        <color indexed="64"/>
      </bottom>
      <diagonal/>
    </border>
    <border>
      <left style="thin">
        <color rgb="FF002664"/>
      </left>
      <right/>
      <top/>
      <bottom/>
      <diagonal/>
    </border>
    <border>
      <left/>
      <right style="thin">
        <color rgb="FF002664"/>
      </right>
      <top/>
      <bottom/>
      <diagonal/>
    </border>
    <border>
      <left/>
      <right style="thin">
        <color indexed="64"/>
      </right>
      <top style="thin">
        <color rgb="FF002664"/>
      </top>
      <bottom style="thin">
        <color indexed="64"/>
      </bottom>
      <diagonal/>
    </border>
    <border>
      <left style="thin">
        <color theme="0"/>
      </left>
      <right style="thin">
        <color indexed="64"/>
      </right>
      <top style="thin">
        <color theme="0"/>
      </top>
      <bottom style="thin">
        <color theme="0"/>
      </bottom>
      <diagonal/>
    </border>
    <border>
      <left style="thin">
        <color theme="2"/>
      </left>
      <right style="thin">
        <color theme="2"/>
      </right>
      <top style="thin">
        <color theme="2"/>
      </top>
      <bottom style="thin">
        <color theme="2"/>
      </bottom>
      <diagonal/>
    </border>
    <border>
      <left style="thin">
        <color theme="0"/>
      </left>
      <right/>
      <top style="thin">
        <color rgb="FF002664"/>
      </top>
      <bottom style="thin">
        <color theme="0"/>
      </bottom>
      <diagonal/>
    </border>
    <border>
      <left/>
      <right style="thin">
        <color theme="0"/>
      </right>
      <top style="thin">
        <color rgb="FF002664"/>
      </top>
      <bottom style="thin">
        <color theme="0"/>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style="thin">
        <color theme="2"/>
      </bottom>
      <diagonal/>
    </border>
    <border>
      <left/>
      <right style="thin">
        <color theme="2"/>
      </right>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rgb="FF002664"/>
      </left>
      <right/>
      <top style="thin">
        <color rgb="FF002664"/>
      </top>
      <bottom style="thin">
        <color theme="2"/>
      </bottom>
      <diagonal/>
    </border>
    <border>
      <left style="thin">
        <color rgb="FF002664"/>
      </left>
      <right style="thin">
        <color rgb="FF002664"/>
      </right>
      <top style="thin">
        <color rgb="FF002664"/>
      </top>
      <bottom/>
      <diagonal/>
    </border>
    <border>
      <left/>
      <right/>
      <top style="thin">
        <color theme="2"/>
      </top>
      <bottom/>
      <diagonal/>
    </border>
    <border>
      <left style="thin">
        <color rgb="FF002664"/>
      </left>
      <right/>
      <top style="thin">
        <color rgb="FF002664"/>
      </top>
      <bottom/>
      <diagonal/>
    </border>
    <border>
      <left/>
      <right style="thin">
        <color theme="2"/>
      </right>
      <top style="thin">
        <color theme="2"/>
      </top>
      <bottom style="thin">
        <color theme="2"/>
      </bottom>
      <diagonal/>
    </border>
    <border>
      <left/>
      <right/>
      <top style="thin">
        <color rgb="FF002664"/>
      </top>
      <bottom/>
      <diagonal/>
    </border>
    <border>
      <left/>
      <right style="thin">
        <color rgb="FF002664"/>
      </right>
      <top style="thin">
        <color rgb="FF002664"/>
      </top>
      <bottom/>
      <diagonal/>
    </border>
    <border>
      <left/>
      <right/>
      <top/>
      <bottom style="thin">
        <color theme="2"/>
      </bottom>
      <diagonal/>
    </border>
    <border>
      <left style="thin">
        <color rgb="FF002664"/>
      </left>
      <right/>
      <top/>
      <bottom style="thin">
        <color theme="2"/>
      </bottom>
      <diagonal/>
    </border>
    <border>
      <left style="thin">
        <color rgb="FF002664"/>
      </left>
      <right/>
      <top style="thin">
        <color rgb="FF002664"/>
      </top>
      <bottom style="thin">
        <color rgb="FF002664"/>
      </bottom>
      <diagonal/>
    </border>
    <border>
      <left/>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style="medium">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rgb="FF002664"/>
      </top>
      <bottom style="thin">
        <color indexed="64"/>
      </bottom>
      <diagonal/>
    </border>
    <border>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theme="0"/>
      </left>
      <right style="thin">
        <color theme="0"/>
      </right>
      <top/>
      <bottom style="thin">
        <color theme="0"/>
      </bottom>
      <diagonal/>
    </border>
    <border>
      <left style="thin">
        <color theme="0"/>
      </left>
      <right style="medium">
        <color theme="0"/>
      </right>
      <top/>
      <bottom style="thin">
        <color theme="0"/>
      </bottom>
      <diagonal/>
    </border>
    <border>
      <left style="medium">
        <color theme="0"/>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n">
        <color auto="1"/>
      </left>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s>
  <cellStyleXfs count="7">
    <xf numFmtId="0" fontId="0" fillId="0" borderId="0"/>
    <xf numFmtId="0" fontId="10" fillId="0" borderId="0"/>
    <xf numFmtId="0" fontId="15" fillId="0" borderId="0" applyNumberFormat="0" applyFill="0" applyBorder="0" applyAlignment="0" applyProtection="0"/>
    <xf numFmtId="0" fontId="9" fillId="0" borderId="0"/>
    <xf numFmtId="0" fontId="8" fillId="0" borderId="0"/>
    <xf numFmtId="9" fontId="24" fillId="0" borderId="0" applyFont="0" applyFill="0" applyBorder="0" applyAlignment="0" applyProtection="0"/>
    <xf numFmtId="0" fontId="7" fillId="0" borderId="0"/>
  </cellStyleXfs>
  <cellXfs count="578">
    <xf numFmtId="0" fontId="0" fillId="0" borderId="0" xfId="0"/>
    <xf numFmtId="0" fontId="10" fillId="0" borderId="0" xfId="0" applyFont="1"/>
    <xf numFmtId="0" fontId="11" fillId="0" borderId="0" xfId="0" applyFont="1" applyAlignment="1">
      <alignment horizontal="right"/>
    </xf>
    <xf numFmtId="0" fontId="11" fillId="0" borderId="0" xfId="0" applyFont="1"/>
    <xf numFmtId="0" fontId="13" fillId="0" borderId="0" xfId="0" applyFont="1"/>
    <xf numFmtId="0" fontId="17" fillId="0" borderId="0" xfId="0" applyFont="1"/>
    <xf numFmtId="0" fontId="14" fillId="4" borderId="1" xfId="0" applyFont="1" applyFill="1" applyBorder="1" applyAlignment="1" applyProtection="1">
      <alignment horizontal="left" vertical="center"/>
      <protection locked="0"/>
    </xf>
    <xf numFmtId="0" fontId="10" fillId="0" borderId="0" xfId="0" applyFont="1" applyAlignment="1">
      <alignment horizontal="center"/>
    </xf>
    <xf numFmtId="0" fontId="10" fillId="0" borderId="0" xfId="0" applyFont="1" applyAlignment="1">
      <alignment horizontal="left"/>
    </xf>
    <xf numFmtId="0" fontId="0" fillId="0" borderId="0" xfId="0" applyAlignment="1">
      <alignment horizontal="right"/>
    </xf>
    <xf numFmtId="0" fontId="10" fillId="0" borderId="0" xfId="0" applyFont="1" applyAlignment="1">
      <alignment vertical="center"/>
    </xf>
    <xf numFmtId="0" fontId="17" fillId="0" borderId="0" xfId="0" applyFont="1" applyAlignment="1">
      <alignment horizontal="left"/>
    </xf>
    <xf numFmtId="0" fontId="17" fillId="0" borderId="0" xfId="0" applyFont="1" applyAlignment="1">
      <alignment horizontal="center"/>
    </xf>
    <xf numFmtId="0" fontId="10" fillId="0" borderId="0" xfId="0" applyFont="1" applyAlignment="1">
      <alignment horizontal="right"/>
    </xf>
    <xf numFmtId="168" fontId="14" fillId="4" borderId="1" xfId="0" applyNumberFormat="1" applyFont="1" applyFill="1" applyBorder="1" applyAlignment="1" applyProtection="1">
      <alignment horizontal="left" vertical="center"/>
      <protection locked="0"/>
    </xf>
    <xf numFmtId="0" fontId="20" fillId="0" borderId="0" xfId="3" applyFont="1"/>
    <xf numFmtId="0" fontId="9" fillId="0" borderId="0" xfId="3"/>
    <xf numFmtId="0" fontId="9" fillId="0" borderId="0" xfId="3" applyAlignment="1">
      <alignment horizontal="center"/>
    </xf>
    <xf numFmtId="0" fontId="19" fillId="0" borderId="0" xfId="3" applyFont="1" applyAlignment="1">
      <alignment vertical="center"/>
    </xf>
    <xf numFmtId="0" fontId="11" fillId="0" borderId="0" xfId="0" applyFont="1" applyAlignment="1">
      <alignment wrapText="1"/>
    </xf>
    <xf numFmtId="0" fontId="10" fillId="0" borderId="0" xfId="0" applyFont="1" applyAlignment="1">
      <alignment horizontal="center" vertical="center"/>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21" fillId="0" borderId="1" xfId="0" applyFont="1" applyBorder="1"/>
    <xf numFmtId="0" fontId="21" fillId="0" borderId="1" xfId="0" applyFont="1" applyBorder="1" applyAlignment="1">
      <alignment horizontal="left"/>
    </xf>
    <xf numFmtId="0" fontId="16" fillId="0" borderId="1" xfId="0" applyFont="1" applyBorder="1" applyAlignment="1">
      <alignment horizontal="center" vertical="center"/>
    </xf>
    <xf numFmtId="0" fontId="16" fillId="0" borderId="1" xfId="0" applyFont="1" applyBorder="1"/>
    <xf numFmtId="169" fontId="14" fillId="4" borderId="1" xfId="0" applyNumberFormat="1" applyFont="1" applyFill="1" applyBorder="1" applyAlignment="1" applyProtection="1">
      <alignment horizontal="left" vertical="center"/>
      <protection locked="0"/>
    </xf>
    <xf numFmtId="0" fontId="16" fillId="0" borderId="1" xfId="0" applyFont="1" applyBorder="1" applyAlignment="1">
      <alignment vertical="center"/>
    </xf>
    <xf numFmtId="0" fontId="11" fillId="2" borderId="0" xfId="0" applyFont="1" applyFill="1" applyAlignment="1">
      <alignment horizontal="center" wrapText="1"/>
    </xf>
    <xf numFmtId="0" fontId="11" fillId="0" borderId="0" xfId="0" applyFont="1" applyAlignment="1">
      <alignment horizontal="center"/>
    </xf>
    <xf numFmtId="0" fontId="22" fillId="0" borderId="0" xfId="0" applyFont="1"/>
    <xf numFmtId="0" fontId="22" fillId="13" borderId="1" xfId="0" applyFont="1" applyFill="1" applyBorder="1" applyAlignment="1">
      <alignment vertical="center"/>
    </xf>
    <xf numFmtId="0" fontId="22" fillId="14" borderId="1" xfId="0" applyFont="1" applyFill="1" applyBorder="1" applyAlignment="1">
      <alignment vertical="center"/>
    </xf>
    <xf numFmtId="0" fontId="22" fillId="15" borderId="2" xfId="0" applyFont="1" applyFill="1" applyBorder="1" applyAlignment="1">
      <alignment vertical="center" wrapText="1"/>
    </xf>
    <xf numFmtId="0" fontId="10" fillId="14" borderId="1" xfId="0" applyFont="1" applyFill="1" applyBorder="1"/>
    <xf numFmtId="0" fontId="22" fillId="13" borderId="1" xfId="0" applyFont="1" applyFill="1" applyBorder="1" applyAlignment="1">
      <alignment vertical="center" wrapText="1"/>
    </xf>
    <xf numFmtId="0" fontId="10" fillId="0" borderId="20" xfId="0" applyFont="1" applyBorder="1" applyAlignment="1">
      <alignment vertical="center"/>
    </xf>
    <xf numFmtId="0" fontId="10" fillId="0" borderId="34" xfId="0" applyFont="1" applyBorder="1"/>
    <xf numFmtId="0" fontId="27" fillId="18" borderId="34" xfId="0" applyFont="1" applyFill="1" applyBorder="1" applyAlignment="1">
      <alignment vertical="center"/>
    </xf>
    <xf numFmtId="0" fontId="28" fillId="18" borderId="34" xfId="0" applyFont="1" applyFill="1" applyBorder="1"/>
    <xf numFmtId="0" fontId="27" fillId="18" borderId="34" xfId="0" applyFont="1" applyFill="1" applyBorder="1"/>
    <xf numFmtId="0" fontId="31" fillId="18" borderId="34" xfId="0" applyFont="1" applyFill="1" applyBorder="1" applyAlignment="1">
      <alignment vertical="center"/>
    </xf>
    <xf numFmtId="0" fontId="12" fillId="9" borderId="10"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6" fillId="0" borderId="19" xfId="0" applyFont="1" applyBorder="1" applyAlignment="1">
      <alignment vertical="center"/>
    </xf>
    <xf numFmtId="0" fontId="12" fillId="9" borderId="2" xfId="0" applyFont="1" applyFill="1" applyBorder="1" applyAlignment="1">
      <alignment horizontal="center" vertical="center" wrapText="1"/>
    </xf>
    <xf numFmtId="0" fontId="0" fillId="12" borderId="0" xfId="0" applyFill="1"/>
    <xf numFmtId="167" fontId="32" fillId="18" borderId="34" xfId="0" applyNumberFormat="1" applyFont="1" applyFill="1" applyBorder="1" applyAlignment="1" applyProtection="1">
      <alignment horizontal="left" vertical="center"/>
      <protection locked="0"/>
    </xf>
    <xf numFmtId="167" fontId="32" fillId="26" borderId="43" xfId="0" applyNumberFormat="1" applyFont="1" applyFill="1" applyBorder="1" applyAlignment="1" applyProtection="1">
      <alignment horizontal="left" vertical="center"/>
      <protection locked="0"/>
    </xf>
    <xf numFmtId="167" fontId="33" fillId="26" borderId="43" xfId="0" applyNumberFormat="1" applyFont="1" applyFill="1" applyBorder="1" applyAlignment="1" applyProtection="1">
      <alignment horizontal="left" vertical="center"/>
      <protection locked="0"/>
    </xf>
    <xf numFmtId="167" fontId="29" fillId="26" borderId="47" xfId="0" applyNumberFormat="1" applyFont="1" applyFill="1" applyBorder="1" applyAlignment="1" applyProtection="1">
      <alignment vertical="top" wrapText="1"/>
      <protection locked="0"/>
    </xf>
    <xf numFmtId="167" fontId="29" fillId="26" borderId="48" xfId="0" applyNumberFormat="1" applyFont="1" applyFill="1" applyBorder="1" applyAlignment="1" applyProtection="1">
      <alignment vertical="top" wrapText="1"/>
      <protection locked="0"/>
    </xf>
    <xf numFmtId="167" fontId="32" fillId="26" borderId="50" xfId="0" applyNumberFormat="1" applyFont="1" applyFill="1" applyBorder="1" applyAlignment="1" applyProtection="1">
      <alignment horizontal="left" vertical="center"/>
      <protection locked="0"/>
    </xf>
    <xf numFmtId="167" fontId="32" fillId="26" borderId="51" xfId="0" applyNumberFormat="1" applyFont="1" applyFill="1" applyBorder="1" applyAlignment="1" applyProtection="1">
      <alignment horizontal="left" vertical="center"/>
      <protection locked="0"/>
    </xf>
    <xf numFmtId="167" fontId="32" fillId="18" borderId="52" xfId="0" applyNumberFormat="1" applyFont="1" applyFill="1" applyBorder="1" applyAlignment="1" applyProtection="1">
      <alignment horizontal="left" vertical="center"/>
      <protection locked="0"/>
    </xf>
    <xf numFmtId="167" fontId="32" fillId="26" borderId="56" xfId="0" applyNumberFormat="1" applyFont="1" applyFill="1" applyBorder="1" applyAlignment="1" applyProtection="1">
      <alignment horizontal="left" vertical="center"/>
      <protection locked="0"/>
    </xf>
    <xf numFmtId="167" fontId="32" fillId="18" borderId="53" xfId="0" applyNumberFormat="1" applyFont="1" applyFill="1" applyBorder="1" applyAlignment="1" applyProtection="1">
      <alignment horizontal="left" vertical="center"/>
      <protection locked="0"/>
    </xf>
    <xf numFmtId="0" fontId="31" fillId="18" borderId="60" xfId="0" applyFont="1" applyFill="1" applyBorder="1" applyAlignment="1">
      <alignment vertical="center"/>
    </xf>
    <xf numFmtId="0" fontId="31" fillId="18" borderId="59" xfId="0" applyFont="1" applyFill="1" applyBorder="1" applyAlignment="1">
      <alignment vertical="center"/>
    </xf>
    <xf numFmtId="0" fontId="31" fillId="18" borderId="49" xfId="0" applyFont="1" applyFill="1" applyBorder="1" applyAlignment="1">
      <alignment vertical="center"/>
    </xf>
    <xf numFmtId="167" fontId="29" fillId="26" borderId="0" xfId="0" applyNumberFormat="1" applyFont="1" applyFill="1" applyAlignment="1" applyProtection="1">
      <alignment vertical="top" wrapText="1"/>
      <protection locked="0"/>
    </xf>
    <xf numFmtId="0" fontId="13" fillId="25" borderId="14" xfId="0" applyFont="1" applyFill="1" applyBorder="1" applyAlignment="1">
      <alignment vertical="center" wrapText="1"/>
    </xf>
    <xf numFmtId="0" fontId="13" fillId="25" borderId="15" xfId="0" applyFont="1" applyFill="1" applyBorder="1" applyAlignment="1">
      <alignment vertical="center" wrapText="1"/>
    </xf>
    <xf numFmtId="0" fontId="13" fillId="25" borderId="16" xfId="0" applyFont="1" applyFill="1" applyBorder="1" applyAlignment="1">
      <alignment vertical="center" wrapText="1"/>
    </xf>
    <xf numFmtId="0" fontId="13" fillId="3" borderId="12" xfId="0" applyFont="1" applyFill="1" applyBorder="1" applyAlignment="1">
      <alignment vertical="center"/>
    </xf>
    <xf numFmtId="0" fontId="13" fillId="16" borderId="15" xfId="0" applyFont="1" applyFill="1" applyBorder="1" applyAlignment="1">
      <alignment vertical="center"/>
    </xf>
    <xf numFmtId="0" fontId="13" fillId="21" borderId="15" xfId="0" applyFont="1" applyFill="1" applyBorder="1" applyAlignment="1">
      <alignment vertical="center"/>
    </xf>
    <xf numFmtId="0" fontId="13" fillId="25" borderId="18" xfId="0" applyFont="1" applyFill="1" applyBorder="1" applyAlignment="1">
      <alignment vertical="center" wrapText="1"/>
    </xf>
    <xf numFmtId="0" fontId="13" fillId="25" borderId="62" xfId="0" applyFont="1" applyFill="1" applyBorder="1" applyAlignment="1">
      <alignment vertical="center" wrapText="1"/>
    </xf>
    <xf numFmtId="0" fontId="13" fillId="12" borderId="15" xfId="0" applyFont="1" applyFill="1" applyBorder="1" applyAlignment="1">
      <alignment horizontal="left" vertical="top" wrapText="1"/>
    </xf>
    <xf numFmtId="0" fontId="13" fillId="12" borderId="14" xfId="0" applyFont="1" applyFill="1" applyBorder="1" applyAlignment="1">
      <alignment horizontal="left" vertical="center" wrapText="1"/>
    </xf>
    <xf numFmtId="0" fontId="13" fillId="12" borderId="15" xfId="0" applyFont="1" applyFill="1" applyBorder="1" applyAlignment="1">
      <alignment horizontal="left" vertical="center" wrapText="1"/>
    </xf>
    <xf numFmtId="0" fontId="13" fillId="12" borderId="16" xfId="0" applyFont="1" applyFill="1" applyBorder="1" applyAlignment="1">
      <alignment horizontal="left" vertical="center" wrapText="1"/>
    </xf>
    <xf numFmtId="0" fontId="31" fillId="18" borderId="39" xfId="0" applyFont="1" applyFill="1" applyBorder="1" applyAlignment="1">
      <alignment horizontal="center" vertical="center"/>
    </xf>
    <xf numFmtId="167" fontId="29" fillId="26" borderId="54" xfId="0" applyNumberFormat="1" applyFont="1" applyFill="1" applyBorder="1" applyAlignment="1" applyProtection="1">
      <alignment horizontal="left" vertical="top" wrapText="1"/>
      <protection locked="0"/>
    </xf>
    <xf numFmtId="167" fontId="29" fillId="26" borderId="46" xfId="0" applyNumberFormat="1" applyFont="1" applyFill="1" applyBorder="1" applyAlignment="1" applyProtection="1">
      <alignment horizontal="left" vertical="top" wrapText="1"/>
      <protection locked="0"/>
    </xf>
    <xf numFmtId="0" fontId="11" fillId="0" borderId="0" xfId="0" applyFont="1" applyAlignment="1">
      <alignment horizontal="center" wrapText="1"/>
    </xf>
    <xf numFmtId="0" fontId="13" fillId="26" borderId="0" xfId="0" applyFont="1" applyFill="1"/>
    <xf numFmtId="167" fontId="34" fillId="26" borderId="43" xfId="0" applyNumberFormat="1" applyFont="1" applyFill="1" applyBorder="1" applyAlignment="1" applyProtection="1">
      <alignment horizontal="left" vertical="center"/>
      <protection locked="0"/>
    </xf>
    <xf numFmtId="0" fontId="12" fillId="9" borderId="8" xfId="0" applyFont="1" applyFill="1" applyBorder="1" applyAlignment="1">
      <alignment horizontal="center" vertical="center" wrapText="1"/>
    </xf>
    <xf numFmtId="0" fontId="12" fillId="9" borderId="85" xfId="0" applyFont="1" applyFill="1" applyBorder="1" applyAlignment="1">
      <alignment horizontal="center" vertical="center" wrapText="1"/>
    </xf>
    <xf numFmtId="0" fontId="16" fillId="20" borderId="1" xfId="0" applyFont="1" applyFill="1" applyBorder="1" applyAlignment="1">
      <alignment horizontal="left" vertical="center"/>
    </xf>
    <xf numFmtId="0" fontId="13" fillId="20" borderId="1" xfId="0" applyFont="1" applyFill="1" applyBorder="1" applyAlignment="1">
      <alignment horizontal="left" vertical="center"/>
    </xf>
    <xf numFmtId="0" fontId="10" fillId="26" borderId="34" xfId="0" applyFont="1" applyFill="1" applyBorder="1"/>
    <xf numFmtId="0" fontId="20" fillId="26" borderId="0" xfId="6" applyFont="1" applyFill="1"/>
    <xf numFmtId="0" fontId="35" fillId="26" borderId="0" xfId="6" applyFont="1" applyFill="1"/>
    <xf numFmtId="0" fontId="35" fillId="26" borderId="0" xfId="6" applyFont="1" applyFill="1" applyAlignment="1">
      <alignment horizontal="center"/>
    </xf>
    <xf numFmtId="167" fontId="12" fillId="26" borderId="0" xfId="1" applyNumberFormat="1" applyFont="1" applyFill="1" applyAlignment="1" applyProtection="1">
      <alignment horizontal="left" vertical="top" wrapText="1"/>
      <protection locked="0"/>
    </xf>
    <xf numFmtId="0" fontId="7" fillId="26" borderId="0" xfId="6" applyFill="1"/>
    <xf numFmtId="0" fontId="19" fillId="26" borderId="0" xfId="6" applyFont="1" applyFill="1" applyAlignment="1">
      <alignment vertical="center"/>
    </xf>
    <xf numFmtId="0" fontId="10" fillId="26" borderId="0" xfId="1" applyFill="1" applyAlignment="1">
      <alignment horizontal="center" vertical="center"/>
    </xf>
    <xf numFmtId="0" fontId="10" fillId="26" borderId="0" xfId="1" applyFill="1"/>
    <xf numFmtId="0" fontId="38" fillId="26" borderId="0" xfId="6" applyFont="1" applyFill="1"/>
    <xf numFmtId="167" fontId="32" fillId="26" borderId="0" xfId="1" applyNumberFormat="1" applyFont="1" applyFill="1" applyAlignment="1" applyProtection="1">
      <alignment horizontal="left" vertical="center"/>
      <protection locked="0"/>
    </xf>
    <xf numFmtId="0" fontId="32" fillId="26" borderId="0" xfId="6" applyFont="1" applyFill="1"/>
    <xf numFmtId="167" fontId="37" fillId="26" borderId="0" xfId="1" applyNumberFormat="1" applyFont="1" applyFill="1" applyAlignment="1" applyProtection="1">
      <alignment horizontal="left" vertical="top" wrapText="1"/>
      <protection locked="0"/>
    </xf>
    <xf numFmtId="0" fontId="39" fillId="26" borderId="0" xfId="6" applyFont="1" applyFill="1"/>
    <xf numFmtId="0" fontId="39" fillId="26" borderId="0" xfId="6" applyFont="1" applyFill="1" applyAlignment="1">
      <alignment horizontal="center"/>
    </xf>
    <xf numFmtId="0" fontId="40" fillId="26" borderId="0" xfId="6" applyFont="1" applyFill="1"/>
    <xf numFmtId="0" fontId="41" fillId="26" borderId="0" xfId="1" applyFont="1" applyFill="1"/>
    <xf numFmtId="167" fontId="42" fillId="26" borderId="0" xfId="1" applyNumberFormat="1" applyFont="1" applyFill="1" applyAlignment="1" applyProtection="1">
      <alignment horizontal="left" vertical="center"/>
      <protection locked="0"/>
    </xf>
    <xf numFmtId="0" fontId="43" fillId="26" borderId="0" xfId="1" applyFont="1" applyFill="1" applyAlignment="1">
      <alignment horizontal="left"/>
    </xf>
    <xf numFmtId="0" fontId="44" fillId="26" borderId="0" xfId="1" applyFont="1" applyFill="1"/>
    <xf numFmtId="0" fontId="45" fillId="26" borderId="0" xfId="6" applyFont="1" applyFill="1"/>
    <xf numFmtId="0" fontId="45" fillId="26" borderId="0" xfId="6" applyFont="1" applyFill="1" applyAlignment="1">
      <alignment horizontal="center"/>
    </xf>
    <xf numFmtId="167" fontId="29" fillId="26" borderId="0" xfId="0" applyNumberFormat="1" applyFont="1" applyFill="1" applyAlignment="1" applyProtection="1">
      <alignment horizontal="left" vertical="top" wrapText="1"/>
      <protection locked="0"/>
    </xf>
    <xf numFmtId="0" fontId="10" fillId="18" borderId="58" xfId="0" applyFont="1" applyFill="1" applyBorder="1"/>
    <xf numFmtId="0" fontId="27" fillId="18" borderId="53" xfId="0" applyFont="1" applyFill="1" applyBorder="1" applyAlignment="1">
      <alignment vertical="center"/>
    </xf>
    <xf numFmtId="0" fontId="28" fillId="18" borderId="53" xfId="0" applyFont="1" applyFill="1" applyBorder="1"/>
    <xf numFmtId="0" fontId="13" fillId="18" borderId="0" xfId="0" applyFont="1" applyFill="1" applyAlignment="1">
      <alignment horizontal="right" vertical="center"/>
    </xf>
    <xf numFmtId="0" fontId="13" fillId="18" borderId="0" xfId="0" applyFont="1" applyFill="1"/>
    <xf numFmtId="0" fontId="10" fillId="18" borderId="0" xfId="0" applyFont="1" applyFill="1"/>
    <xf numFmtId="0" fontId="27" fillId="18" borderId="0" xfId="0" applyFont="1" applyFill="1" applyAlignment="1">
      <alignment vertical="center"/>
    </xf>
    <xf numFmtId="0" fontId="28" fillId="18" borderId="0" xfId="0" applyFont="1" applyFill="1"/>
    <xf numFmtId="0" fontId="27" fillId="18" borderId="0" xfId="0" applyFont="1" applyFill="1"/>
    <xf numFmtId="0" fontId="27" fillId="18" borderId="0" xfId="1" applyFont="1" applyFill="1"/>
    <xf numFmtId="0" fontId="36" fillId="18" borderId="0" xfId="6" applyFont="1" applyFill="1"/>
    <xf numFmtId="0" fontId="36" fillId="18" borderId="0" xfId="6" applyFont="1" applyFill="1" applyAlignment="1">
      <alignment horizontal="center"/>
    </xf>
    <xf numFmtId="0" fontId="21" fillId="19" borderId="19" xfId="0" applyFont="1" applyFill="1" applyBorder="1" applyAlignment="1">
      <alignment horizontal="center" vertical="center" wrapText="1"/>
    </xf>
    <xf numFmtId="0" fontId="21" fillId="19" borderId="38" xfId="0" applyFont="1" applyFill="1" applyBorder="1" applyAlignment="1">
      <alignment horizontal="center" vertical="center" wrapText="1"/>
    </xf>
    <xf numFmtId="0" fontId="13" fillId="10" borderId="11" xfId="0"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25" borderId="1" xfId="0" applyFont="1" applyFill="1" applyBorder="1" applyAlignment="1">
      <alignment vertical="center" wrapText="1"/>
    </xf>
    <xf numFmtId="0" fontId="13" fillId="22" borderId="1" xfId="0" applyFont="1" applyFill="1" applyBorder="1" applyAlignment="1">
      <alignment horizontal="left" wrapText="1"/>
    </xf>
    <xf numFmtId="0" fontId="13" fillId="4" borderId="1" xfId="0" applyFont="1" applyFill="1" applyBorder="1" applyAlignment="1">
      <alignment vertical="center" wrapText="1"/>
    </xf>
    <xf numFmtId="0" fontId="13" fillId="25" borderId="1" xfId="0" applyFont="1" applyFill="1" applyBorder="1" applyAlignment="1">
      <alignment vertical="center"/>
    </xf>
    <xf numFmtId="0" fontId="13" fillId="21" borderId="1" xfId="0" applyFont="1" applyFill="1" applyBorder="1" applyAlignment="1">
      <alignment vertical="center"/>
    </xf>
    <xf numFmtId="0" fontId="13" fillId="23" borderId="1" xfId="0" applyFont="1" applyFill="1" applyBorder="1" applyAlignment="1">
      <alignment horizontal="left" wrapText="1"/>
    </xf>
    <xf numFmtId="0" fontId="13" fillId="17" borderId="1" xfId="0" applyFont="1" applyFill="1" applyBorder="1" applyAlignment="1">
      <alignment vertical="center" wrapText="1"/>
    </xf>
    <xf numFmtId="0" fontId="23" fillId="22" borderId="1" xfId="0" applyFont="1" applyFill="1" applyBorder="1" applyAlignment="1">
      <alignment horizontal="left" wrapText="1"/>
    </xf>
    <xf numFmtId="0" fontId="13" fillId="4" borderId="1" xfId="0" applyFont="1" applyFill="1" applyBorder="1" applyAlignment="1">
      <alignment vertical="center"/>
    </xf>
    <xf numFmtId="0" fontId="13" fillId="17" borderId="1" xfId="0" applyFont="1" applyFill="1" applyBorder="1" applyAlignment="1">
      <alignment vertical="center"/>
    </xf>
    <xf numFmtId="0" fontId="13" fillId="21" borderId="1" xfId="0" applyFont="1" applyFill="1" applyBorder="1" applyAlignment="1">
      <alignment vertical="center" wrapText="1"/>
    </xf>
    <xf numFmtId="0" fontId="13" fillId="20" borderId="1" xfId="0" applyFont="1" applyFill="1" applyBorder="1" applyAlignment="1">
      <alignment wrapText="1"/>
    </xf>
    <xf numFmtId="167" fontId="50" fillId="26" borderId="51" xfId="0" applyNumberFormat="1" applyFont="1" applyFill="1" applyBorder="1" applyAlignment="1" applyProtection="1">
      <alignment horizontal="left" vertical="center"/>
      <protection locked="0"/>
    </xf>
    <xf numFmtId="167" fontId="50" fillId="26" borderId="43" xfId="0" applyNumberFormat="1" applyFont="1" applyFill="1" applyBorder="1" applyAlignment="1" applyProtection="1">
      <alignment horizontal="left" vertical="center"/>
      <protection locked="0"/>
    </xf>
    <xf numFmtId="0" fontId="13" fillId="0" borderId="0" xfId="0" applyFont="1" applyAlignment="1">
      <alignment vertical="center"/>
    </xf>
    <xf numFmtId="3" fontId="51" fillId="6" borderId="19" xfId="0" applyNumberFormat="1" applyFont="1" applyFill="1" applyBorder="1" applyAlignment="1">
      <alignment horizontal="center" wrapText="1"/>
    </xf>
    <xf numFmtId="165" fontId="14" fillId="0" borderId="19" xfId="0" applyNumberFormat="1" applyFont="1" applyBorder="1" applyAlignment="1">
      <alignment horizontal="center" wrapText="1"/>
    </xf>
    <xf numFmtId="0" fontId="51" fillId="0" borderId="19" xfId="0" applyFont="1" applyBorder="1"/>
    <xf numFmtId="1" fontId="21" fillId="0" borderId="19" xfId="0" applyNumberFormat="1" applyFont="1" applyBorder="1" applyAlignment="1">
      <alignment horizontal="center"/>
    </xf>
    <xf numFmtId="3" fontId="51" fillId="6" borderId="19" xfId="0" applyNumberFormat="1" applyFont="1" applyFill="1" applyBorder="1" applyAlignment="1">
      <alignment horizontal="center" vertical="center" wrapText="1"/>
    </xf>
    <xf numFmtId="0" fontId="53" fillId="18" borderId="19" xfId="0" applyFont="1" applyFill="1" applyBorder="1" applyAlignment="1">
      <alignment horizontal="center" vertical="center" wrapText="1"/>
    </xf>
    <xf numFmtId="164" fontId="51" fillId="24" borderId="19" xfId="0" applyNumberFormat="1" applyFont="1" applyFill="1" applyBorder="1" applyAlignment="1">
      <alignment horizontal="center" vertical="center" wrapText="1"/>
    </xf>
    <xf numFmtId="0" fontId="21" fillId="0" borderId="0" xfId="0" applyFont="1" applyAlignment="1">
      <alignment horizontal="center" vertical="center"/>
    </xf>
    <xf numFmtId="0" fontId="49" fillId="9" borderId="7" xfId="0" applyFont="1" applyFill="1" applyBorder="1" applyAlignment="1">
      <alignment horizontal="center" vertical="center" wrapText="1"/>
    </xf>
    <xf numFmtId="0" fontId="12" fillId="11" borderId="7" xfId="0"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3" fillId="0" borderId="0" xfId="0" applyFont="1" applyAlignment="1">
      <alignment horizontal="center" vertical="center"/>
    </xf>
    <xf numFmtId="0" fontId="13" fillId="9" borderId="1" xfId="0" applyFont="1" applyFill="1" applyBorder="1" applyAlignment="1">
      <alignment horizontal="center" vertical="center"/>
    </xf>
    <xf numFmtId="0" fontId="12" fillId="0" borderId="1" xfId="0" applyFont="1" applyBorder="1" applyAlignment="1">
      <alignment horizontal="center" vertical="center"/>
    </xf>
    <xf numFmtId="0" fontId="12" fillId="4" borderId="1" xfId="0" applyFont="1" applyFill="1" applyBorder="1" applyAlignment="1" applyProtection="1">
      <alignment horizontal="center" vertical="center"/>
      <protection locked="0"/>
    </xf>
    <xf numFmtId="0" fontId="12" fillId="4" borderId="1" xfId="0" applyFont="1" applyFill="1" applyBorder="1" applyAlignment="1" applyProtection="1">
      <alignment horizontal="left" vertical="center"/>
      <protection locked="0"/>
    </xf>
    <xf numFmtId="0" fontId="12" fillId="4" borderId="1" xfId="0" applyFont="1" applyFill="1" applyBorder="1" applyAlignment="1" applyProtection="1">
      <alignment horizontal="center" vertical="center" wrapText="1"/>
      <protection locked="0"/>
    </xf>
    <xf numFmtId="0" fontId="12" fillId="4" borderId="1" xfId="0" applyFont="1" applyFill="1" applyBorder="1" applyAlignment="1">
      <alignment horizontal="center" vertical="center"/>
    </xf>
    <xf numFmtId="0" fontId="12" fillId="12" borderId="1" xfId="0" applyFont="1" applyFill="1" applyBorder="1" applyAlignment="1">
      <alignment horizontal="center" vertical="center"/>
    </xf>
    <xf numFmtId="0" fontId="13" fillId="0" borderId="1" xfId="0" applyFont="1" applyBorder="1" applyAlignment="1">
      <alignment horizontal="center"/>
    </xf>
    <xf numFmtId="0" fontId="13" fillId="20" borderId="1" xfId="0" applyFont="1" applyFill="1" applyBorder="1"/>
    <xf numFmtId="0" fontId="13" fillId="9" borderId="1" xfId="0" applyFont="1" applyFill="1" applyBorder="1" applyAlignment="1">
      <alignment horizontal="center"/>
    </xf>
    <xf numFmtId="0" fontId="13" fillId="0" borderId="1" xfId="0" applyFont="1" applyBorder="1"/>
    <xf numFmtId="0" fontId="49" fillId="0" borderId="1" xfId="0" applyFont="1" applyBorder="1"/>
    <xf numFmtId="0" fontId="49" fillId="0" borderId="1" xfId="0" applyFont="1" applyBorder="1" applyAlignment="1">
      <alignment horizontal="center"/>
    </xf>
    <xf numFmtId="0" fontId="13" fillId="4" borderId="1" xfId="0" applyFont="1" applyFill="1" applyBorder="1"/>
    <xf numFmtId="0" fontId="21" fillId="12" borderId="1" xfId="0" applyFont="1" applyFill="1" applyBorder="1" applyAlignment="1">
      <alignment horizontal="center" vertical="center" wrapText="1"/>
    </xf>
    <xf numFmtId="0" fontId="13" fillId="10" borderId="12" xfId="0" applyFont="1" applyFill="1" applyBorder="1" applyAlignment="1">
      <alignment horizontal="center" vertical="center" wrapText="1"/>
    </xf>
    <xf numFmtId="0" fontId="13" fillId="10" borderId="0" xfId="0" applyFont="1" applyFill="1" applyAlignment="1">
      <alignment horizontal="center" vertical="center" wrapText="1"/>
    </xf>
    <xf numFmtId="166" fontId="21" fillId="5" borderId="1" xfId="0" applyNumberFormat="1" applyFont="1" applyFill="1" applyBorder="1" applyAlignment="1">
      <alignment horizontal="center" vertical="center" wrapText="1"/>
    </xf>
    <xf numFmtId="3" fontId="51" fillId="6" borderId="1" xfId="0" applyNumberFormat="1" applyFont="1" applyFill="1" applyBorder="1" applyAlignment="1">
      <alignment horizontal="center" wrapText="1"/>
    </xf>
    <xf numFmtId="165" fontId="14" fillId="0" borderId="1" xfId="0" applyNumberFormat="1" applyFont="1" applyBorder="1" applyAlignment="1">
      <alignment horizontal="center" wrapText="1"/>
    </xf>
    <xf numFmtId="1" fontId="21" fillId="0" borderId="1" xfId="0" applyNumberFormat="1" applyFont="1" applyBorder="1" applyAlignment="1">
      <alignment horizontal="center"/>
    </xf>
    <xf numFmtId="0" fontId="51" fillId="0" borderId="1" xfId="0" applyFont="1" applyBorder="1"/>
    <xf numFmtId="3" fontId="51" fillId="6" borderId="6" xfId="0" applyNumberFormat="1" applyFont="1" applyFill="1" applyBorder="1" applyAlignment="1">
      <alignment horizontal="center" vertical="center" wrapText="1"/>
    </xf>
    <xf numFmtId="0" fontId="49" fillId="9" borderId="2"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12" fillId="0" borderId="3" xfId="0" applyFont="1" applyBorder="1" applyAlignment="1">
      <alignment horizontal="center" vertical="center"/>
    </xf>
    <xf numFmtId="0" fontId="12" fillId="0" borderId="9" xfId="0" applyFont="1" applyBorder="1" applyAlignment="1">
      <alignment horizontal="center" vertical="center"/>
    </xf>
    <xf numFmtId="0" fontId="21" fillId="3" borderId="1" xfId="0" applyFont="1" applyFill="1" applyBorder="1" applyAlignment="1">
      <alignment horizontal="center" vertical="center" wrapText="1"/>
    </xf>
    <xf numFmtId="166" fontId="21" fillId="5" borderId="1" xfId="0" applyNumberFormat="1" applyFont="1" applyFill="1" applyBorder="1" applyAlignment="1">
      <alignment horizontal="left" vertical="center" wrapText="1" indent="1"/>
    </xf>
    <xf numFmtId="0" fontId="13" fillId="0" borderId="6" xfId="0" applyFont="1" applyBorder="1" applyAlignment="1">
      <alignment horizontal="center" vertical="center" wrapText="1"/>
    </xf>
    <xf numFmtId="3" fontId="51" fillId="6" borderId="6" xfId="0" applyNumberFormat="1" applyFont="1" applyFill="1" applyBorder="1" applyAlignment="1">
      <alignment horizontal="center" wrapText="1"/>
    </xf>
    <xf numFmtId="0" fontId="13" fillId="25" borderId="3" xfId="0" applyFont="1" applyFill="1" applyBorder="1" applyAlignment="1">
      <alignment vertical="center" wrapText="1"/>
    </xf>
    <xf numFmtId="0" fontId="13" fillId="21" borderId="3" xfId="0" applyFont="1" applyFill="1" applyBorder="1" applyAlignment="1">
      <alignment vertical="center"/>
    </xf>
    <xf numFmtId="0" fontId="12" fillId="0" borderId="1" xfId="0" applyFont="1" applyBorder="1" applyAlignment="1">
      <alignment horizontal="center" vertical="center" wrapText="1"/>
    </xf>
    <xf numFmtId="0" fontId="12" fillId="4" borderId="1" xfId="0" applyFont="1" applyFill="1" applyBorder="1" applyAlignment="1" applyProtection="1">
      <alignment horizontal="left" vertical="center" wrapText="1"/>
      <protection locked="0"/>
    </xf>
    <xf numFmtId="166" fontId="21" fillId="5" borderId="1" xfId="1" applyNumberFormat="1" applyFont="1" applyFill="1" applyBorder="1" applyAlignment="1">
      <alignment horizontal="left" vertical="center" wrapText="1" indent="1"/>
    </xf>
    <xf numFmtId="165" fontId="14" fillId="5" borderId="1" xfId="1" applyNumberFormat="1" applyFont="1" applyFill="1" applyBorder="1" applyAlignment="1">
      <alignment horizontal="center" wrapText="1"/>
    </xf>
    <xf numFmtId="1" fontId="21" fillId="5" borderId="1" xfId="1" applyNumberFormat="1" applyFont="1" applyFill="1" applyBorder="1" applyAlignment="1">
      <alignment horizontal="center"/>
    </xf>
    <xf numFmtId="0" fontId="21" fillId="0" borderId="2" xfId="1" applyFont="1" applyBorder="1"/>
    <xf numFmtId="168" fontId="14" fillId="4" borderId="2" xfId="1" applyNumberFormat="1" applyFont="1" applyFill="1" applyBorder="1" applyAlignment="1" applyProtection="1">
      <alignment horizontal="left" vertical="center"/>
      <protection locked="0"/>
    </xf>
    <xf numFmtId="0" fontId="21" fillId="0" borderId="1" xfId="1" applyFont="1" applyBorder="1"/>
    <xf numFmtId="0" fontId="14" fillId="4" borderId="1" xfId="1" applyFont="1" applyFill="1" applyBorder="1" applyAlignment="1" applyProtection="1">
      <alignment horizontal="left" vertical="center"/>
      <protection locked="0"/>
    </xf>
    <xf numFmtId="169" fontId="14" fillId="4" borderId="1" xfId="1" applyNumberFormat="1" applyFont="1" applyFill="1" applyBorder="1" applyAlignment="1" applyProtection="1">
      <alignment horizontal="left" vertical="center"/>
      <protection locked="0"/>
    </xf>
    <xf numFmtId="0" fontId="21" fillId="0" borderId="1" xfId="1" applyFont="1" applyBorder="1" applyAlignment="1">
      <alignment horizontal="left"/>
    </xf>
    <xf numFmtId="0" fontId="56" fillId="26" borderId="0" xfId="6" applyFont="1" applyFill="1"/>
    <xf numFmtId="0" fontId="16" fillId="0" borderId="1" xfId="1" applyFont="1" applyBorder="1"/>
    <xf numFmtId="0" fontId="51" fillId="0" borderId="1" xfId="1" applyFont="1" applyBorder="1"/>
    <xf numFmtId="0" fontId="12" fillId="26" borderId="0" xfId="1" applyFont="1" applyFill="1" applyAlignment="1">
      <alignment horizontal="left" vertical="top" wrapText="1"/>
    </xf>
    <xf numFmtId="0" fontId="13" fillId="26" borderId="0" xfId="1" applyFont="1" applyFill="1" applyAlignment="1">
      <alignment horizontal="left" wrapText="1"/>
    </xf>
    <xf numFmtId="0" fontId="12" fillId="26" borderId="0" xfId="1" applyFont="1" applyFill="1" applyAlignment="1">
      <alignment horizontal="center" vertical="top" wrapText="1"/>
    </xf>
    <xf numFmtId="3" fontId="51" fillId="28" borderId="1" xfId="1" applyNumberFormat="1" applyFont="1" applyFill="1" applyBorder="1" applyAlignment="1">
      <alignment horizontal="center" wrapText="1"/>
    </xf>
    <xf numFmtId="0" fontId="12" fillId="26" borderId="0" xfId="1" applyFont="1" applyFill="1" applyAlignment="1">
      <alignment horizontal="right" vertical="top" wrapText="1"/>
    </xf>
    <xf numFmtId="165" fontId="14" fillId="26" borderId="0" xfId="1" applyNumberFormat="1" applyFont="1" applyFill="1" applyAlignment="1">
      <alignment horizontal="center" vertical="top" wrapText="1"/>
    </xf>
    <xf numFmtId="0" fontId="13" fillId="26" borderId="0" xfId="1" applyFont="1" applyFill="1"/>
    <xf numFmtId="0" fontId="49" fillId="26" borderId="0" xfId="6" applyFont="1" applyFill="1"/>
    <xf numFmtId="0" fontId="12" fillId="0" borderId="1" xfId="6" applyFont="1" applyBorder="1" applyAlignment="1">
      <alignment horizontal="center" vertical="center"/>
    </xf>
    <xf numFmtId="0" fontId="13" fillId="4" borderId="1" xfId="1" applyFont="1" applyFill="1" applyBorder="1" applyAlignment="1">
      <alignment horizontal="left" vertical="center"/>
    </xf>
    <xf numFmtId="0" fontId="49" fillId="20" borderId="1" xfId="6" applyFont="1" applyFill="1" applyBorder="1"/>
    <xf numFmtId="0" fontId="13" fillId="0" borderId="1" xfId="1" applyFont="1" applyBorder="1" applyAlignment="1">
      <alignment horizontal="center"/>
    </xf>
    <xf numFmtId="0" fontId="12" fillId="0" borderId="1" xfId="1" applyFont="1" applyBorder="1" applyAlignment="1">
      <alignment horizontal="center" vertical="center"/>
    </xf>
    <xf numFmtId="0" fontId="13" fillId="4" borderId="1" xfId="1" applyFont="1" applyFill="1" applyBorder="1" applyAlignment="1">
      <alignment horizontal="center"/>
    </xf>
    <xf numFmtId="0" fontId="13" fillId="17" borderId="1" xfId="1" applyFont="1" applyFill="1" applyBorder="1" applyAlignment="1">
      <alignment vertical="center" wrapText="1"/>
    </xf>
    <xf numFmtId="0" fontId="16" fillId="20" borderId="4" xfId="1" applyFont="1" applyFill="1" applyBorder="1" applyAlignment="1">
      <alignment horizontal="left" vertical="center"/>
    </xf>
    <xf numFmtId="0" fontId="12" fillId="4" borderId="1" xfId="1" applyFont="1" applyFill="1" applyBorder="1" applyAlignment="1">
      <alignment horizontal="center" vertical="center"/>
    </xf>
    <xf numFmtId="0" fontId="12" fillId="4" borderId="1" xfId="1" applyFont="1" applyFill="1" applyBorder="1" applyAlignment="1" applyProtection="1">
      <alignment horizontal="left" vertical="center"/>
      <protection locked="0"/>
    </xf>
    <xf numFmtId="0" fontId="13" fillId="22" borderId="3" xfId="1" applyFont="1" applyFill="1" applyBorder="1" applyAlignment="1">
      <alignment horizontal="left" wrapText="1"/>
    </xf>
    <xf numFmtId="0" fontId="12" fillId="0" borderId="6" xfId="1" applyFont="1" applyBorder="1" applyAlignment="1">
      <alignment horizontal="center" vertical="center"/>
    </xf>
    <xf numFmtId="0" fontId="12" fillId="4" borderId="6" xfId="1" applyFont="1" applyFill="1" applyBorder="1" applyAlignment="1">
      <alignment horizontal="center" vertical="center"/>
    </xf>
    <xf numFmtId="0" fontId="12" fillId="4" borderId="6" xfId="1" applyFont="1" applyFill="1" applyBorder="1" applyAlignment="1" applyProtection="1">
      <alignment horizontal="left" vertical="center"/>
      <protection locked="0"/>
    </xf>
    <xf numFmtId="0" fontId="13" fillId="25" borderId="1" xfId="1" applyFont="1" applyFill="1" applyBorder="1" applyAlignment="1">
      <alignment vertical="center"/>
    </xf>
    <xf numFmtId="0" fontId="13" fillId="23" borderId="3" xfId="1" applyFont="1" applyFill="1" applyBorder="1" applyAlignment="1">
      <alignment horizontal="left" wrapText="1"/>
    </xf>
    <xf numFmtId="0" fontId="12" fillId="4" borderId="1" xfId="1" applyFont="1" applyFill="1" applyBorder="1" applyAlignment="1" applyProtection="1">
      <alignment horizontal="center" vertical="center"/>
      <protection locked="0"/>
    </xf>
    <xf numFmtId="0" fontId="23" fillId="22" borderId="3" xfId="1" applyFont="1" applyFill="1" applyBorder="1" applyAlignment="1">
      <alignment horizontal="left" wrapText="1"/>
    </xf>
    <xf numFmtId="0" fontId="13" fillId="17" borderId="1" xfId="1" applyFont="1" applyFill="1" applyBorder="1" applyAlignment="1">
      <alignment vertical="center"/>
    </xf>
    <xf numFmtId="0" fontId="12" fillId="0" borderId="7" xfId="1" applyFont="1" applyBorder="1" applyAlignment="1">
      <alignment horizontal="center" vertical="center"/>
    </xf>
    <xf numFmtId="0" fontId="12" fillId="4" borderId="7" xfId="1" applyFont="1" applyFill="1" applyBorder="1" applyAlignment="1">
      <alignment horizontal="center" vertical="center"/>
    </xf>
    <xf numFmtId="0" fontId="12" fillId="4" borderId="7" xfId="1" applyFont="1" applyFill="1" applyBorder="1" applyAlignment="1" applyProtection="1">
      <alignment horizontal="left" vertical="center"/>
      <protection locked="0"/>
    </xf>
    <xf numFmtId="0" fontId="13" fillId="21" borderId="1" xfId="1" applyFont="1" applyFill="1" applyBorder="1" applyAlignment="1">
      <alignment vertical="center"/>
    </xf>
    <xf numFmtId="0" fontId="13" fillId="21" borderId="1" xfId="1" applyFont="1" applyFill="1" applyBorder="1" applyAlignment="1">
      <alignment vertical="center" wrapText="1"/>
    </xf>
    <xf numFmtId="0" fontId="12" fillId="0" borderId="2" xfId="1" applyFont="1" applyBorder="1" applyAlignment="1">
      <alignment horizontal="center" vertical="center"/>
    </xf>
    <xf numFmtId="0" fontId="12" fillId="4" borderId="2" xfId="1" applyFont="1" applyFill="1" applyBorder="1" applyAlignment="1">
      <alignment horizontal="center" vertical="center"/>
    </xf>
    <xf numFmtId="0" fontId="12" fillId="4" borderId="2" xfId="1" applyFont="1" applyFill="1" applyBorder="1" applyAlignment="1" applyProtection="1">
      <alignment horizontal="left" vertical="center"/>
      <protection locked="0"/>
    </xf>
    <xf numFmtId="0" fontId="12" fillId="0" borderId="1" xfId="1" applyFont="1" applyBorder="1" applyAlignment="1">
      <alignment horizontal="center" vertical="center" wrapText="1"/>
    </xf>
    <xf numFmtId="0" fontId="13" fillId="20" borderId="4" xfId="1" applyFont="1" applyFill="1" applyBorder="1" applyAlignment="1">
      <alignment horizontal="left" vertical="center"/>
    </xf>
    <xf numFmtId="0" fontId="12" fillId="4" borderId="1" xfId="1" applyFont="1" applyFill="1" applyBorder="1" applyAlignment="1" applyProtection="1">
      <alignment horizontal="center" vertical="center" wrapText="1"/>
      <protection locked="0"/>
    </xf>
    <xf numFmtId="0" fontId="13" fillId="4" borderId="1" xfId="1" applyFont="1" applyFill="1" applyBorder="1" applyAlignment="1">
      <alignment vertical="center"/>
    </xf>
    <xf numFmtId="0" fontId="13" fillId="22" borderId="3" xfId="1" applyFont="1" applyFill="1" applyBorder="1" applyAlignment="1">
      <alignment horizontal="left"/>
    </xf>
    <xf numFmtId="0" fontId="12" fillId="0" borderId="1" xfId="6" applyFont="1" applyBorder="1" applyAlignment="1">
      <alignment horizontal="center"/>
    </xf>
    <xf numFmtId="0" fontId="13" fillId="20" borderId="3" xfId="1" applyFont="1" applyFill="1" applyBorder="1" applyAlignment="1">
      <alignment wrapText="1"/>
    </xf>
    <xf numFmtId="0" fontId="13" fillId="20" borderId="3" xfId="1" applyFont="1" applyFill="1" applyBorder="1"/>
    <xf numFmtId="0" fontId="21" fillId="19" borderId="13"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3" fillId="7" borderId="3" xfId="0" applyFont="1" applyFill="1" applyBorder="1" applyAlignment="1">
      <alignment vertical="center"/>
    </xf>
    <xf numFmtId="0" fontId="13" fillId="8" borderId="3" xfId="0" applyFont="1" applyFill="1" applyBorder="1" applyAlignment="1">
      <alignment horizontal="left"/>
    </xf>
    <xf numFmtId="167" fontId="50" fillId="26" borderId="56" xfId="0" applyNumberFormat="1" applyFont="1" applyFill="1" applyBorder="1" applyAlignment="1" applyProtection="1">
      <alignment horizontal="left" vertical="center"/>
      <protection locked="0"/>
    </xf>
    <xf numFmtId="167" fontId="50" fillId="26" borderId="1" xfId="0" applyNumberFormat="1" applyFont="1" applyFill="1" applyBorder="1" applyAlignment="1" applyProtection="1">
      <alignment horizontal="left" vertical="center"/>
      <protection locked="0"/>
    </xf>
    <xf numFmtId="0" fontId="53" fillId="18" borderId="13" xfId="0" applyFont="1" applyFill="1" applyBorder="1" applyAlignment="1">
      <alignment horizontal="center" vertical="center" wrapText="1"/>
    </xf>
    <xf numFmtId="164" fontId="51" fillId="24" borderId="13" xfId="0" applyNumberFormat="1" applyFont="1" applyFill="1" applyBorder="1" applyAlignment="1">
      <alignment horizontal="center" vertical="center" wrapText="1"/>
    </xf>
    <xf numFmtId="0" fontId="49"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3" fillId="4" borderId="1" xfId="0" applyFont="1" applyFill="1" applyBorder="1" applyAlignment="1">
      <alignment horizontal="center"/>
    </xf>
    <xf numFmtId="0" fontId="13" fillId="7" borderId="1" xfId="0" applyFont="1" applyFill="1" applyBorder="1" applyAlignment="1">
      <alignment vertical="center"/>
    </xf>
    <xf numFmtId="0" fontId="13" fillId="7" borderId="1" xfId="1" applyFont="1" applyFill="1" applyBorder="1" applyAlignment="1">
      <alignment vertical="center"/>
    </xf>
    <xf numFmtId="0" fontId="13" fillId="8" borderId="1" xfId="1" applyFont="1" applyFill="1" applyBorder="1" applyAlignment="1">
      <alignment horizontal="left"/>
    </xf>
    <xf numFmtId="167" fontId="50" fillId="26" borderId="50" xfId="0" applyNumberFormat="1" applyFont="1" applyFill="1" applyBorder="1" applyAlignment="1" applyProtection="1">
      <alignment horizontal="left" vertical="center"/>
      <protection locked="0"/>
    </xf>
    <xf numFmtId="1" fontId="21" fillId="0" borderId="6" xfId="0" applyNumberFormat="1" applyFont="1" applyBorder="1" applyAlignment="1">
      <alignment horizontal="center"/>
    </xf>
    <xf numFmtId="9" fontId="51" fillId="6" borderId="1" xfId="5" applyFont="1" applyFill="1" applyBorder="1" applyAlignment="1">
      <alignment horizontal="center" vertical="center" wrapText="1"/>
    </xf>
    <xf numFmtId="0" fontId="21" fillId="19" borderId="11" xfId="0" applyFont="1" applyFill="1" applyBorder="1" applyAlignment="1">
      <alignment horizontal="center" vertical="center" wrapText="1"/>
    </xf>
    <xf numFmtId="170" fontId="51" fillId="27" borderId="6" xfId="0" applyNumberFormat="1" applyFont="1" applyFill="1" applyBorder="1" applyAlignment="1">
      <alignment horizontal="center" vertical="center" wrapText="1"/>
    </xf>
    <xf numFmtId="164" fontId="51" fillId="24" borderId="11" xfId="0" applyNumberFormat="1" applyFont="1" applyFill="1" applyBorder="1" applyAlignment="1">
      <alignment horizontal="center" vertical="center" wrapText="1"/>
    </xf>
    <xf numFmtId="0" fontId="13" fillId="0" borderId="14" xfId="0" applyFont="1" applyBorder="1" applyAlignment="1">
      <alignment horizontal="center" vertical="center"/>
    </xf>
    <xf numFmtId="0" fontId="12" fillId="4" borderId="76" xfId="0" applyFont="1" applyFill="1" applyBorder="1" applyAlignment="1" applyProtection="1">
      <alignment horizontal="center" vertical="center"/>
      <protection locked="0"/>
    </xf>
    <xf numFmtId="0" fontId="12" fillId="4" borderId="70" xfId="0" applyFont="1" applyFill="1" applyBorder="1" applyAlignment="1" applyProtection="1">
      <alignment horizontal="center" vertical="center"/>
      <protection locked="0"/>
    </xf>
    <xf numFmtId="0" fontId="12" fillId="4" borderId="71" xfId="0" applyFont="1" applyFill="1" applyBorder="1" applyAlignment="1" applyProtection="1">
      <alignment horizontal="left" vertical="center"/>
      <protection locked="0"/>
    </xf>
    <xf numFmtId="0" fontId="13" fillId="0" borderId="15" xfId="0" applyFont="1" applyBorder="1" applyAlignment="1">
      <alignment horizontal="center" vertical="center"/>
    </xf>
    <xf numFmtId="0" fontId="12" fillId="4" borderId="3" xfId="0" applyFont="1" applyFill="1" applyBorder="1" applyAlignment="1" applyProtection="1">
      <alignment horizontal="center" vertical="center"/>
      <protection locked="0"/>
    </xf>
    <xf numFmtId="0" fontId="12" fillId="4" borderId="65" xfId="0" applyFont="1" applyFill="1" applyBorder="1" applyAlignment="1" applyProtection="1">
      <alignment horizontal="left" vertical="center"/>
      <protection locked="0"/>
    </xf>
    <xf numFmtId="0" fontId="13" fillId="0" borderId="16" xfId="0" applyFont="1" applyBorder="1" applyAlignment="1">
      <alignment horizontal="center" vertical="center"/>
    </xf>
    <xf numFmtId="0" fontId="12" fillId="4" borderId="66" xfId="0" applyFont="1" applyFill="1" applyBorder="1" applyAlignment="1" applyProtection="1">
      <alignment horizontal="center" vertical="center"/>
      <protection locked="0"/>
    </xf>
    <xf numFmtId="0" fontId="12" fillId="4" borderId="67" xfId="0" applyFont="1" applyFill="1" applyBorder="1" applyAlignment="1" applyProtection="1">
      <alignment horizontal="center" vertical="center"/>
      <protection locked="0"/>
    </xf>
    <xf numFmtId="0" fontId="12" fillId="4" borderId="68" xfId="0" applyFont="1" applyFill="1" applyBorder="1" applyAlignment="1" applyProtection="1">
      <alignment horizontal="left" vertical="center"/>
      <protection locked="0"/>
    </xf>
    <xf numFmtId="0" fontId="13" fillId="0" borderId="69" xfId="0" applyFont="1" applyBorder="1" applyAlignment="1">
      <alignment horizontal="center" vertical="center"/>
    </xf>
    <xf numFmtId="0" fontId="13" fillId="0" borderId="74" xfId="0" applyFont="1" applyBorder="1" applyAlignment="1">
      <alignment horizontal="center" vertical="center"/>
    </xf>
    <xf numFmtId="0" fontId="13" fillId="0" borderId="75" xfId="0" applyFont="1" applyBorder="1" applyAlignment="1">
      <alignment horizontal="center" vertical="center"/>
    </xf>
    <xf numFmtId="0" fontId="13" fillId="4" borderId="67" xfId="0" applyFont="1" applyFill="1" applyBorder="1" applyAlignment="1">
      <alignment horizontal="center"/>
    </xf>
    <xf numFmtId="0" fontId="13" fillId="4" borderId="70" xfId="0" applyFont="1" applyFill="1" applyBorder="1" applyAlignment="1">
      <alignment horizontal="center"/>
    </xf>
    <xf numFmtId="3" fontId="51" fillId="6" borderId="6" xfId="1" applyNumberFormat="1" applyFont="1" applyFill="1" applyBorder="1" applyAlignment="1">
      <alignment horizontal="center" vertical="center" wrapText="1"/>
    </xf>
    <xf numFmtId="0" fontId="13" fillId="29" borderId="2" xfId="1" applyFont="1" applyFill="1" applyBorder="1" applyAlignment="1">
      <alignment horizontal="center" vertical="center" wrapText="1"/>
    </xf>
    <xf numFmtId="0" fontId="12" fillId="26" borderId="10" xfId="1" applyFont="1" applyFill="1" applyBorder="1" applyAlignment="1">
      <alignment horizontal="center" vertical="center" wrapText="1"/>
    </xf>
    <xf numFmtId="0" fontId="12" fillId="26" borderId="5" xfId="1" applyFont="1" applyFill="1" applyBorder="1" applyAlignment="1">
      <alignment horizontal="center" vertical="center" wrapText="1"/>
    </xf>
    <xf numFmtId="0" fontId="49" fillId="26" borderId="2" xfId="1" applyFont="1" applyFill="1" applyBorder="1" applyAlignment="1">
      <alignment horizontal="center" vertical="center" wrapText="1"/>
    </xf>
    <xf numFmtId="0" fontId="12" fillId="29" borderId="2" xfId="1" applyFont="1" applyFill="1" applyBorder="1" applyAlignment="1">
      <alignment horizontal="center" vertical="center" wrapText="1"/>
    </xf>
    <xf numFmtId="0" fontId="51" fillId="30" borderId="88" xfId="6" applyFont="1" applyFill="1" applyBorder="1" applyAlignment="1">
      <alignment horizontal="center" vertical="center"/>
    </xf>
    <xf numFmtId="0" fontId="51" fillId="30" borderId="19" xfId="6" applyFont="1" applyFill="1" applyBorder="1" applyAlignment="1">
      <alignment vertical="center"/>
    </xf>
    <xf numFmtId="0" fontId="51" fillId="19" borderId="89" xfId="1" applyFont="1" applyFill="1" applyBorder="1" applyAlignment="1">
      <alignment horizontal="center" vertical="center" wrapText="1"/>
    </xf>
    <xf numFmtId="0" fontId="51" fillId="30" borderId="19" xfId="1" applyFont="1" applyFill="1" applyBorder="1" applyAlignment="1">
      <alignment horizontal="center" vertical="center"/>
    </xf>
    <xf numFmtId="0" fontId="51" fillId="30" borderId="89" xfId="1" applyFont="1" applyFill="1" applyBorder="1" applyAlignment="1">
      <alignment horizontal="center" vertical="center"/>
    </xf>
    <xf numFmtId="0" fontId="53" fillId="18" borderId="89" xfId="1" applyFont="1" applyFill="1" applyBorder="1" applyAlignment="1">
      <alignment horizontal="center" vertical="center" wrapText="1"/>
    </xf>
    <xf numFmtId="0" fontId="53" fillId="18" borderId="19" xfId="1" applyFont="1" applyFill="1" applyBorder="1" applyAlignment="1">
      <alignment horizontal="center" vertical="center" wrapText="1"/>
    </xf>
    <xf numFmtId="164" fontId="51" fillId="24" borderId="89" xfId="1" applyNumberFormat="1" applyFont="1" applyFill="1" applyBorder="1" applyAlignment="1">
      <alignment horizontal="center" vertical="center" wrapText="1"/>
    </xf>
    <xf numFmtId="0" fontId="51" fillId="24" borderId="19" xfId="1" applyFont="1" applyFill="1" applyBorder="1" applyAlignment="1">
      <alignment horizontal="center" vertical="center" wrapText="1"/>
    </xf>
    <xf numFmtId="167" fontId="32" fillId="26" borderId="56" xfId="0" applyNumberFormat="1" applyFont="1" applyFill="1" applyBorder="1" applyAlignment="1" applyProtection="1">
      <alignment horizontal="right" vertical="center"/>
      <protection locked="0"/>
    </xf>
    <xf numFmtId="0" fontId="21" fillId="3" borderId="1" xfId="1" applyFont="1" applyFill="1" applyBorder="1" applyAlignment="1">
      <alignment horizontal="center" vertical="center" wrapText="1"/>
    </xf>
    <xf numFmtId="0" fontId="13" fillId="12" borderId="1" xfId="0" applyFont="1" applyFill="1" applyBorder="1" applyAlignment="1">
      <alignment horizontal="center" vertical="center"/>
    </xf>
    <xf numFmtId="0" fontId="12" fillId="12" borderId="1" xfId="0" applyFont="1" applyFill="1" applyBorder="1" applyAlignment="1" applyProtection="1">
      <alignment horizontal="center" vertical="center"/>
      <protection locked="0"/>
    </xf>
    <xf numFmtId="0" fontId="13" fillId="12" borderId="1" xfId="0" applyFont="1" applyFill="1" applyBorder="1" applyAlignment="1">
      <alignment horizontal="center"/>
    </xf>
    <xf numFmtId="0" fontId="13" fillId="31" borderId="3" xfId="0" applyFont="1" applyFill="1" applyBorder="1" applyAlignment="1">
      <alignment vertical="center"/>
    </xf>
    <xf numFmtId="0" fontId="13" fillId="31" borderId="3" xfId="0" applyFont="1" applyFill="1" applyBorder="1" applyAlignment="1">
      <alignment horizontal="center" vertical="center"/>
    </xf>
    <xf numFmtId="0" fontId="13" fillId="12" borderId="1" xfId="1" applyFont="1" applyFill="1" applyBorder="1" applyAlignment="1">
      <alignment horizontal="center" vertical="center"/>
    </xf>
    <xf numFmtId="0" fontId="13" fillId="31" borderId="1" xfId="1" applyFont="1" applyFill="1" applyBorder="1" applyAlignment="1">
      <alignment horizontal="center" vertical="center"/>
    </xf>
    <xf numFmtId="0" fontId="13" fillId="32"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51" fillId="30" borderId="89" xfId="6" applyFont="1" applyFill="1" applyBorder="1" applyAlignment="1">
      <alignment horizontal="center" vertical="center"/>
    </xf>
    <xf numFmtId="0" fontId="13" fillId="33" borderId="3" xfId="0" applyFont="1" applyFill="1" applyBorder="1" applyAlignment="1">
      <alignment vertical="center"/>
    </xf>
    <xf numFmtId="0" fontId="10" fillId="18" borderId="58" xfId="1" applyFill="1" applyBorder="1"/>
    <xf numFmtId="0" fontId="27" fillId="18" borderId="53" xfId="1" applyFont="1" applyFill="1" applyBorder="1" applyAlignment="1">
      <alignment vertical="center"/>
    </xf>
    <xf numFmtId="0" fontId="28" fillId="18" borderId="53" xfId="1" applyFont="1" applyFill="1" applyBorder="1"/>
    <xf numFmtId="0" fontId="27" fillId="18" borderId="34" xfId="1" applyFont="1" applyFill="1" applyBorder="1"/>
    <xf numFmtId="167" fontId="32" fillId="26" borderId="43" xfId="1" applyNumberFormat="1" applyFont="1" applyFill="1" applyBorder="1" applyAlignment="1" applyProtection="1">
      <alignment horizontal="left" vertical="center"/>
      <protection locked="0"/>
    </xf>
    <xf numFmtId="0" fontId="10" fillId="0" borderId="34" xfId="1" applyBorder="1"/>
    <xf numFmtId="0" fontId="13" fillId="18" borderId="0" xfId="1" applyFont="1" applyFill="1" applyAlignment="1">
      <alignment horizontal="right" vertical="center"/>
    </xf>
    <xf numFmtId="0" fontId="13" fillId="18" borderId="0" xfId="1" applyFont="1" applyFill="1"/>
    <xf numFmtId="0" fontId="13" fillId="0" borderId="0" xfId="1" applyFont="1"/>
    <xf numFmtId="167" fontId="32" fillId="26" borderId="51" xfId="1" applyNumberFormat="1" applyFont="1" applyFill="1" applyBorder="1" applyAlignment="1" applyProtection="1">
      <alignment horizontal="left" vertical="center"/>
      <protection locked="0"/>
    </xf>
    <xf numFmtId="0" fontId="13" fillId="0" borderId="33" xfId="1" applyFont="1" applyBorder="1"/>
    <xf numFmtId="0" fontId="13" fillId="0" borderId="32" xfId="1" applyFont="1" applyBorder="1"/>
    <xf numFmtId="167" fontId="34" fillId="26" borderId="43" xfId="1" applyNumberFormat="1" applyFont="1" applyFill="1" applyBorder="1" applyAlignment="1" applyProtection="1">
      <alignment horizontal="left" vertical="center"/>
      <protection locked="0"/>
    </xf>
    <xf numFmtId="167" fontId="33" fillId="26" borderId="43" xfId="1" applyNumberFormat="1" applyFont="1" applyFill="1" applyBorder="1" applyAlignment="1" applyProtection="1">
      <alignment horizontal="left" vertical="center"/>
      <protection locked="0"/>
    </xf>
    <xf numFmtId="0" fontId="13" fillId="0" borderId="20" xfId="1" applyFont="1" applyBorder="1"/>
    <xf numFmtId="0" fontId="13" fillId="0" borderId="37" xfId="1" applyFont="1" applyBorder="1"/>
    <xf numFmtId="167" fontId="32" fillId="26" borderId="50" xfId="1" applyNumberFormat="1" applyFont="1" applyFill="1" applyBorder="1" applyAlignment="1" applyProtection="1">
      <alignment horizontal="left" vertical="center"/>
      <protection locked="0"/>
    </xf>
    <xf numFmtId="0" fontId="13" fillId="0" borderId="42" xfId="1" applyFont="1" applyBorder="1"/>
    <xf numFmtId="167" fontId="32" fillId="26" borderId="56" xfId="1" applyNumberFormat="1" applyFont="1" applyFill="1" applyBorder="1" applyAlignment="1" applyProtection="1">
      <alignment horizontal="left" vertical="center"/>
      <protection locked="0"/>
    </xf>
    <xf numFmtId="0" fontId="10" fillId="0" borderId="20" xfId="1" applyBorder="1"/>
    <xf numFmtId="0" fontId="10" fillId="0" borderId="42" xfId="1" applyBorder="1"/>
    <xf numFmtId="0" fontId="10" fillId="0" borderId="0" xfId="1"/>
    <xf numFmtId="167" fontId="32" fillId="26" borderId="56" xfId="1" applyNumberFormat="1" applyFont="1" applyFill="1" applyBorder="1" applyAlignment="1" applyProtection="1">
      <alignment horizontal="right" vertical="center"/>
      <protection locked="0"/>
    </xf>
    <xf numFmtId="0" fontId="21" fillId="12" borderId="1" xfId="1" applyFont="1" applyFill="1" applyBorder="1" applyAlignment="1">
      <alignment horizontal="center" vertical="center" wrapText="1"/>
    </xf>
    <xf numFmtId="167" fontId="50" fillId="26" borderId="51" xfId="1" applyNumberFormat="1" applyFont="1" applyFill="1" applyBorder="1" applyAlignment="1" applyProtection="1">
      <alignment horizontal="left" vertical="center"/>
      <protection locked="0"/>
    </xf>
    <xf numFmtId="0" fontId="12" fillId="0" borderId="36" xfId="1" applyFont="1" applyBorder="1" applyAlignment="1">
      <alignment horizontal="left" vertical="center" wrapText="1"/>
    </xf>
    <xf numFmtId="0" fontId="12" fillId="0" borderId="20" xfId="1" applyFont="1" applyBorder="1" applyAlignment="1">
      <alignment horizontal="left" vertical="center" wrapText="1"/>
    </xf>
    <xf numFmtId="0" fontId="13" fillId="0" borderId="20" xfId="1" applyFont="1" applyBorder="1" applyAlignment="1">
      <alignment horizontal="left" vertical="center" wrapText="1"/>
    </xf>
    <xf numFmtId="0" fontId="12" fillId="0" borderId="20" xfId="1" applyFont="1" applyBorder="1" applyAlignment="1">
      <alignment horizontal="center" vertical="center" wrapText="1"/>
    </xf>
    <xf numFmtId="0" fontId="13" fillId="0" borderId="37" xfId="1" applyFont="1" applyBorder="1" applyAlignment="1">
      <alignment horizontal="left" vertical="center" wrapText="1"/>
    </xf>
    <xf numFmtId="166" fontId="21" fillId="5" borderId="19" xfId="1" applyNumberFormat="1" applyFont="1" applyFill="1" applyBorder="1" applyAlignment="1">
      <alignment horizontal="left" vertical="center" wrapText="1"/>
    </xf>
    <xf numFmtId="0" fontId="16" fillId="0" borderId="19" xfId="1" applyFont="1" applyBorder="1" applyAlignment="1">
      <alignment vertical="center"/>
    </xf>
    <xf numFmtId="167" fontId="50" fillId="26" borderId="43" xfId="1" applyNumberFormat="1" applyFont="1" applyFill="1" applyBorder="1" applyAlignment="1" applyProtection="1">
      <alignment horizontal="left" vertical="center"/>
      <protection locked="0"/>
    </xf>
    <xf numFmtId="0" fontId="13" fillId="0" borderId="0" xfId="1" applyFont="1" applyAlignment="1">
      <alignment vertical="center"/>
    </xf>
    <xf numFmtId="3" fontId="51" fillId="6" borderId="19" xfId="1" applyNumberFormat="1" applyFont="1" applyFill="1" applyBorder="1" applyAlignment="1">
      <alignment horizontal="center" wrapText="1"/>
    </xf>
    <xf numFmtId="0" fontId="12" fillId="0" borderId="36" xfId="1" applyFont="1" applyBorder="1" applyAlignment="1">
      <alignment horizontal="left" vertical="top" wrapText="1"/>
    </xf>
    <xf numFmtId="0" fontId="12" fillId="0" borderId="20" xfId="1" applyFont="1" applyBorder="1" applyAlignment="1">
      <alignment horizontal="right" vertical="top" wrapText="1"/>
    </xf>
    <xf numFmtId="165" fontId="14" fillId="0" borderId="20" xfId="1" applyNumberFormat="1" applyFont="1" applyBorder="1" applyAlignment="1">
      <alignment horizontal="center" vertical="top" wrapText="1"/>
    </xf>
    <xf numFmtId="165" fontId="14" fillId="0" borderId="19" xfId="1" applyNumberFormat="1" applyFont="1" applyBorder="1" applyAlignment="1">
      <alignment horizontal="center" wrapText="1"/>
    </xf>
    <xf numFmtId="0" fontId="51" fillId="0" borderId="19" xfId="1" applyFont="1" applyBorder="1"/>
    <xf numFmtId="0" fontId="13" fillId="0" borderId="20" xfId="1" applyFont="1" applyBorder="1" applyAlignment="1">
      <alignment horizontal="left" wrapText="1"/>
    </xf>
    <xf numFmtId="1" fontId="21" fillId="0" borderId="19" xfId="1" applyNumberFormat="1" applyFont="1" applyBorder="1" applyAlignment="1">
      <alignment horizontal="center"/>
    </xf>
    <xf numFmtId="3" fontId="51" fillId="6" borderId="19" xfId="1" applyNumberFormat="1" applyFont="1" applyFill="1" applyBorder="1" applyAlignment="1">
      <alignment horizontal="center" vertical="center" wrapText="1"/>
    </xf>
    <xf numFmtId="0" fontId="13" fillId="0" borderId="31" xfId="1" applyFont="1" applyBorder="1" applyAlignment="1">
      <alignment vertical="center"/>
    </xf>
    <xf numFmtId="0" fontId="13" fillId="0" borderId="29" xfId="1" applyFont="1" applyBorder="1" applyAlignment="1">
      <alignment horizontal="left" vertical="center" wrapText="1"/>
    </xf>
    <xf numFmtId="0" fontId="13" fillId="0" borderId="29" xfId="1" applyFont="1" applyBorder="1" applyAlignment="1">
      <alignment vertical="center"/>
    </xf>
    <xf numFmtId="0" fontId="13" fillId="0" borderId="30" xfId="1" applyFont="1" applyBorder="1" applyAlignment="1">
      <alignment vertical="center"/>
    </xf>
    <xf numFmtId="0" fontId="21" fillId="19" borderId="19" xfId="1" applyFont="1" applyFill="1" applyBorder="1" applyAlignment="1">
      <alignment horizontal="center" vertical="center" wrapText="1"/>
    </xf>
    <xf numFmtId="0" fontId="21" fillId="19" borderId="38" xfId="1" applyFont="1" applyFill="1" applyBorder="1" applyAlignment="1">
      <alignment horizontal="center" vertical="center" wrapText="1"/>
    </xf>
    <xf numFmtId="164" fontId="51" fillId="24" borderId="19" xfId="1" applyNumberFormat="1" applyFont="1" applyFill="1" applyBorder="1" applyAlignment="1">
      <alignment horizontal="center" vertical="center" wrapText="1"/>
    </xf>
    <xf numFmtId="0" fontId="21" fillId="0" borderId="0" xfId="1" applyFont="1" applyAlignment="1">
      <alignment horizontal="center" vertical="center"/>
    </xf>
    <xf numFmtId="0" fontId="13" fillId="10" borderId="11" xfId="1" applyFont="1" applyFill="1" applyBorder="1" applyAlignment="1">
      <alignment horizontal="center" vertical="center" wrapText="1"/>
    </xf>
    <xf numFmtId="0" fontId="13" fillId="10" borderId="8" xfId="1" applyFont="1" applyFill="1" applyBorder="1" applyAlignment="1">
      <alignment horizontal="center" vertical="center" wrapText="1"/>
    </xf>
    <xf numFmtId="0" fontId="12" fillId="9" borderId="8" xfId="1" applyFont="1" applyFill="1" applyBorder="1" applyAlignment="1">
      <alignment horizontal="center" vertical="center" wrapText="1"/>
    </xf>
    <xf numFmtId="0" fontId="12" fillId="9" borderId="85"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12" fillId="11" borderId="7" xfId="1" applyFont="1" applyFill="1" applyBorder="1" applyAlignment="1">
      <alignment horizontal="center" vertical="center" wrapText="1"/>
    </xf>
    <xf numFmtId="0" fontId="12" fillId="10" borderId="7" xfId="1" applyFont="1" applyFill="1" applyBorder="1" applyAlignment="1">
      <alignment horizontal="center" vertical="center" wrapText="1"/>
    </xf>
    <xf numFmtId="0" fontId="13" fillId="0" borderId="0" xfId="1" applyFont="1" applyAlignment="1">
      <alignment horizontal="center" vertical="center"/>
    </xf>
    <xf numFmtId="0" fontId="13" fillId="0" borderId="1" xfId="1" applyFont="1" applyBorder="1" applyAlignment="1">
      <alignment horizontal="center" vertical="center"/>
    </xf>
    <xf numFmtId="0" fontId="13" fillId="4" borderId="1" xfId="1" applyFont="1" applyFill="1" applyBorder="1" applyAlignment="1">
      <alignment wrapText="1"/>
    </xf>
    <xf numFmtId="0" fontId="13" fillId="20" borderId="1" xfId="1" applyFont="1" applyFill="1" applyBorder="1" applyAlignment="1">
      <alignment wrapText="1"/>
    </xf>
    <xf numFmtId="0" fontId="16" fillId="20" borderId="1" xfId="1" applyFont="1" applyFill="1" applyBorder="1" applyAlignment="1">
      <alignment horizontal="left" vertical="center"/>
    </xf>
    <xf numFmtId="0" fontId="13" fillId="20" borderId="1" xfId="1" applyFont="1" applyFill="1" applyBorder="1" applyAlignment="1">
      <alignment horizontal="left" vertical="center"/>
    </xf>
    <xf numFmtId="167" fontId="50" fillId="26" borderId="50" xfId="1" applyNumberFormat="1" applyFont="1" applyFill="1" applyBorder="1" applyAlignment="1" applyProtection="1">
      <alignment horizontal="left" vertical="center"/>
      <protection locked="0"/>
    </xf>
    <xf numFmtId="167" fontId="50" fillId="26" borderId="56" xfId="1" applyNumberFormat="1" applyFont="1" applyFill="1" applyBorder="1" applyAlignment="1" applyProtection="1">
      <alignment horizontal="left" vertical="center"/>
      <protection locked="0"/>
    </xf>
    <xf numFmtId="0" fontId="13" fillId="22" borderId="1" xfId="1" applyFont="1" applyFill="1" applyBorder="1" applyAlignment="1">
      <alignment horizontal="left" wrapText="1"/>
    </xf>
    <xf numFmtId="0" fontId="12" fillId="12" borderId="1" xfId="1" applyFont="1" applyFill="1" applyBorder="1" applyAlignment="1" applyProtection="1">
      <alignment horizontal="center" vertical="center"/>
      <protection locked="0"/>
    </xf>
    <xf numFmtId="0" fontId="13" fillId="20" borderId="1" xfId="1" applyFont="1" applyFill="1" applyBorder="1"/>
    <xf numFmtId="0" fontId="13" fillId="12" borderId="1" xfId="1" applyFont="1" applyFill="1" applyBorder="1" applyAlignment="1">
      <alignment horizontal="center"/>
    </xf>
    <xf numFmtId="0" fontId="13" fillId="0" borderId="1" xfId="1" applyFont="1" applyBorder="1"/>
    <xf numFmtId="0" fontId="5" fillId="0" borderId="1" xfId="1" applyFont="1" applyBorder="1"/>
    <xf numFmtId="0" fontId="5" fillId="0" borderId="1" xfId="1" applyFont="1" applyBorder="1" applyAlignment="1">
      <alignment horizontal="center"/>
    </xf>
    <xf numFmtId="0" fontId="10" fillId="0" borderId="20" xfId="1" applyBorder="1" applyAlignment="1">
      <alignment vertical="center"/>
    </xf>
    <xf numFmtId="0" fontId="11" fillId="2" borderId="0" xfId="1" applyFont="1" applyFill="1" applyAlignment="1">
      <alignment horizontal="center" wrapText="1"/>
    </xf>
    <xf numFmtId="0" fontId="11" fillId="0" borderId="0" xfId="1" applyFont="1" applyAlignment="1">
      <alignment wrapText="1"/>
    </xf>
    <xf numFmtId="0" fontId="17" fillId="0" borderId="0" xfId="1" applyFont="1"/>
    <xf numFmtId="0" fontId="11" fillId="0" borderId="0" xfId="1" applyFont="1" applyAlignment="1">
      <alignment horizontal="center"/>
    </xf>
    <xf numFmtId="167" fontId="32" fillId="26" borderId="48" xfId="1" applyNumberFormat="1" applyFont="1" applyFill="1" applyBorder="1" applyAlignment="1" applyProtection="1">
      <alignment horizontal="left" vertical="center"/>
      <protection locked="0"/>
    </xf>
    <xf numFmtId="167" fontId="50" fillId="26" borderId="0" xfId="1" applyNumberFormat="1" applyFont="1" applyFill="1" applyAlignment="1" applyProtection="1">
      <alignment horizontal="left" vertical="center"/>
      <protection locked="0"/>
    </xf>
    <xf numFmtId="0" fontId="13" fillId="4" borderId="1" xfId="1" applyFont="1" applyFill="1" applyBorder="1"/>
    <xf numFmtId="0" fontId="5" fillId="20" borderId="1" xfId="6" applyFont="1" applyFill="1" applyBorder="1"/>
    <xf numFmtId="0" fontId="16" fillId="22" borderId="1" xfId="0" applyFont="1" applyFill="1" applyBorder="1" applyAlignment="1">
      <alignment horizontal="left" wrapText="1"/>
    </xf>
    <xf numFmtId="167" fontId="29" fillId="4" borderId="1" xfId="0" applyNumberFormat="1" applyFont="1" applyFill="1" applyBorder="1" applyAlignment="1" applyProtection="1">
      <alignment horizontal="left" vertical="center"/>
      <protection locked="0"/>
    </xf>
    <xf numFmtId="0" fontId="4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9" fillId="0" borderId="1" xfId="0" applyFont="1" applyBorder="1" applyAlignment="1" applyProtection="1">
      <alignment horizontal="center" vertical="center"/>
      <protection locked="0"/>
    </xf>
    <xf numFmtId="0" fontId="29" fillId="4" borderId="1" xfId="0" applyFont="1" applyFill="1" applyBorder="1" applyAlignment="1" applyProtection="1">
      <alignment horizontal="center" vertical="center"/>
      <protection locked="0"/>
    </xf>
    <xf numFmtId="167" fontId="60" fillId="4" borderId="1" xfId="0" applyNumberFormat="1" applyFont="1" applyFill="1" applyBorder="1" applyAlignment="1" applyProtection="1">
      <alignment horizontal="left" vertical="center"/>
      <protection locked="0"/>
    </xf>
    <xf numFmtId="0" fontId="21" fillId="29" borderId="2" xfId="1" applyFont="1" applyFill="1" applyBorder="1" applyAlignment="1">
      <alignment horizontal="center" vertical="center" wrapText="1"/>
    </xf>
    <xf numFmtId="0" fontId="61" fillId="3" borderId="1" xfId="1" applyFont="1" applyFill="1" applyBorder="1" applyAlignment="1">
      <alignment horizontal="center" vertical="center"/>
    </xf>
    <xf numFmtId="167" fontId="29" fillId="3" borderId="1" xfId="0" applyNumberFormat="1" applyFont="1" applyFill="1" applyBorder="1" applyAlignment="1" applyProtection="1">
      <alignment horizontal="left" vertical="center" wrapText="1"/>
      <protection locked="0"/>
    </xf>
    <xf numFmtId="0" fontId="13" fillId="8" borderId="1" xfId="0" applyFont="1" applyFill="1" applyBorder="1" applyAlignment="1">
      <alignment horizontal="left" vertical="center"/>
    </xf>
    <xf numFmtId="0" fontId="31" fillId="18" borderId="0" xfId="0" applyFont="1" applyFill="1" applyAlignment="1">
      <alignment horizontal="center" vertical="center"/>
    </xf>
    <xf numFmtId="0" fontId="13" fillId="20" borderId="90" xfId="0" applyFont="1" applyFill="1" applyBorder="1" applyAlignment="1">
      <alignment horizontal="left" vertical="center" wrapText="1"/>
    </xf>
    <xf numFmtId="0" fontId="7" fillId="20" borderId="1" xfId="6" applyFill="1" applyBorder="1"/>
    <xf numFmtId="0" fontId="13" fillId="20" borderId="91" xfId="0" applyFont="1" applyFill="1" applyBorder="1" applyAlignment="1">
      <alignment horizontal="left" vertical="top" wrapText="1"/>
    </xf>
    <xf numFmtId="0" fontId="13" fillId="20" borderId="91" xfId="0" applyFont="1" applyFill="1" applyBorder="1" applyAlignment="1">
      <alignment horizontal="left" vertical="center" wrapText="1"/>
    </xf>
    <xf numFmtId="0" fontId="13" fillId="20" borderId="92" xfId="0" applyFont="1" applyFill="1" applyBorder="1" applyAlignment="1">
      <alignment horizontal="left" vertical="center" wrapText="1"/>
    </xf>
    <xf numFmtId="0" fontId="3" fillId="20" borderId="3" xfId="6" applyFont="1" applyFill="1" applyBorder="1" applyAlignment="1">
      <alignment wrapText="1"/>
    </xf>
    <xf numFmtId="0" fontId="13" fillId="32" borderId="1" xfId="0" applyFont="1" applyFill="1" applyBorder="1" applyAlignment="1">
      <alignment horizontal="center" wrapText="1"/>
    </xf>
    <xf numFmtId="0" fontId="3" fillId="9" borderId="7" xfId="0" applyFont="1" applyFill="1" applyBorder="1" applyAlignment="1">
      <alignment horizontal="center" vertical="center" wrapText="1"/>
    </xf>
    <xf numFmtId="0" fontId="3" fillId="20" borderId="1" xfId="0" applyFont="1" applyFill="1" applyBorder="1" applyAlignment="1">
      <alignment wrapText="1"/>
    </xf>
    <xf numFmtId="0" fontId="3" fillId="12" borderId="1" xfId="0" applyFont="1" applyFill="1" applyBorder="1" applyAlignment="1">
      <alignment horizontal="center" vertical="center"/>
    </xf>
    <xf numFmtId="0" fontId="3" fillId="20" borderId="1" xfId="6" applyFont="1" applyFill="1" applyBorder="1" applyAlignment="1">
      <alignment wrapText="1"/>
    </xf>
    <xf numFmtId="0" fontId="3" fillId="22" borderId="1" xfId="0" applyFont="1" applyFill="1" applyBorder="1" applyAlignment="1">
      <alignment horizontal="left" wrapText="1"/>
    </xf>
    <xf numFmtId="0" fontId="4" fillId="16" borderId="15" xfId="0" applyFont="1" applyFill="1" applyBorder="1" applyAlignment="1">
      <alignment vertical="center"/>
    </xf>
    <xf numFmtId="9" fontId="62" fillId="35" borderId="19" xfId="5" applyFont="1" applyFill="1" applyBorder="1" applyAlignment="1">
      <alignment horizontal="center" vertical="center"/>
    </xf>
    <xf numFmtId="3" fontId="51" fillId="6" borderId="88" xfId="0" applyNumberFormat="1" applyFont="1" applyFill="1" applyBorder="1" applyAlignment="1">
      <alignment horizontal="center" vertical="center" wrapText="1"/>
    </xf>
    <xf numFmtId="0" fontId="51" fillId="0" borderId="11" xfId="0" applyFont="1" applyBorder="1"/>
    <xf numFmtId="0" fontId="51" fillId="24" borderId="13" xfId="0" applyFont="1" applyFill="1" applyBorder="1" applyAlignment="1">
      <alignment horizontal="center" vertical="center" wrapText="1"/>
    </xf>
    <xf numFmtId="0" fontId="51" fillId="0" borderId="6" xfId="1" applyFont="1" applyBorder="1"/>
    <xf numFmtId="0" fontId="51" fillId="24" borderId="13" xfId="1" applyFont="1" applyFill="1" applyBorder="1" applyAlignment="1">
      <alignment horizontal="center" vertical="center" wrapText="1"/>
    </xf>
    <xf numFmtId="167" fontId="60" fillId="26" borderId="56" xfId="0" applyNumberFormat="1" applyFont="1" applyFill="1" applyBorder="1" applyAlignment="1" applyProtection="1">
      <alignment horizontal="left" vertical="center"/>
      <protection locked="0"/>
    </xf>
    <xf numFmtId="167" fontId="29" fillId="0" borderId="1" xfId="0" applyNumberFormat="1" applyFont="1" applyBorder="1" applyAlignment="1" applyProtection="1">
      <alignment horizontal="left" vertical="center"/>
      <protection locked="0"/>
    </xf>
    <xf numFmtId="3" fontId="51" fillId="6" borderId="98" xfId="0" applyNumberFormat="1" applyFont="1" applyFill="1" applyBorder="1" applyAlignment="1">
      <alignment horizontal="center" vertical="center" wrapText="1"/>
    </xf>
    <xf numFmtId="0" fontId="51" fillId="0" borderId="6" xfId="0" applyFont="1" applyBorder="1"/>
    <xf numFmtId="167" fontId="32" fillId="35" borderId="19" xfId="0" applyNumberFormat="1" applyFont="1" applyFill="1" applyBorder="1" applyAlignment="1" applyProtection="1">
      <alignment horizontal="left" vertical="center"/>
      <protection locked="0"/>
    </xf>
    <xf numFmtId="167" fontId="32" fillId="35" borderId="19" xfId="1" applyNumberFormat="1" applyFont="1" applyFill="1" applyBorder="1" applyAlignment="1" applyProtection="1">
      <alignment horizontal="center" vertical="center"/>
      <protection locked="0"/>
    </xf>
    <xf numFmtId="3" fontId="51" fillId="6" borderId="4" xfId="0" applyNumberFormat="1" applyFont="1" applyFill="1" applyBorder="1" applyAlignment="1">
      <alignment horizontal="center" vertical="center" wrapText="1"/>
    </xf>
    <xf numFmtId="167" fontId="29" fillId="0" borderId="6" xfId="0" applyNumberFormat="1" applyFont="1" applyBorder="1" applyAlignment="1" applyProtection="1">
      <alignment horizontal="left" vertical="center"/>
      <protection locked="0"/>
    </xf>
    <xf numFmtId="9" fontId="63" fillId="35" borderId="19" xfId="5" applyFont="1" applyFill="1" applyBorder="1" applyAlignment="1" applyProtection="1">
      <alignment horizontal="center" vertical="center"/>
      <protection locked="0"/>
    </xf>
    <xf numFmtId="167" fontId="60" fillId="26" borderId="47" xfId="0" applyNumberFormat="1" applyFont="1" applyFill="1" applyBorder="1" applyAlignment="1" applyProtection="1">
      <alignment horizontal="left" vertical="center"/>
      <protection locked="0"/>
    </xf>
    <xf numFmtId="3" fontId="51" fillId="6" borderId="98" xfId="1" applyNumberFormat="1" applyFont="1" applyFill="1" applyBorder="1" applyAlignment="1">
      <alignment horizontal="center" vertical="center" wrapText="1"/>
    </xf>
    <xf numFmtId="0" fontId="40" fillId="35" borderId="19" xfId="6" applyFont="1" applyFill="1" applyBorder="1" applyAlignment="1">
      <alignment horizontal="center" vertical="center"/>
    </xf>
    <xf numFmtId="167" fontId="32" fillId="35" borderId="19" xfId="0" applyNumberFormat="1" applyFont="1" applyFill="1" applyBorder="1" applyAlignment="1" applyProtection="1">
      <alignment horizontal="center" vertical="center"/>
      <protection locked="0"/>
    </xf>
    <xf numFmtId="0" fontId="3" fillId="20" borderId="3" xfId="1" applyFont="1" applyFill="1" applyBorder="1" applyAlignment="1">
      <alignment wrapText="1"/>
    </xf>
    <xf numFmtId="0" fontId="3" fillId="3" borderId="15" xfId="0" applyFont="1" applyFill="1" applyBorder="1" applyAlignment="1">
      <alignment vertical="center"/>
    </xf>
    <xf numFmtId="0" fontId="13" fillId="20" borderId="74" xfId="0" applyFont="1" applyFill="1" applyBorder="1" applyAlignment="1">
      <alignment horizontal="left" vertical="center" wrapText="1"/>
    </xf>
    <xf numFmtId="0" fontId="2" fillId="26" borderId="0" xfId="6" applyFont="1" applyFill="1"/>
    <xf numFmtId="0" fontId="3" fillId="4" borderId="12" xfId="0" applyFont="1" applyFill="1" applyBorder="1" applyAlignment="1">
      <alignment vertical="center"/>
    </xf>
    <xf numFmtId="0" fontId="13" fillId="4" borderId="15" xfId="0" applyFont="1" applyFill="1" applyBorder="1" applyAlignment="1">
      <alignment vertical="center" wrapText="1"/>
    </xf>
    <xf numFmtId="0" fontId="13" fillId="4" borderId="16" xfId="0" applyFont="1" applyFill="1" applyBorder="1" applyAlignment="1">
      <alignment vertical="center" wrapText="1"/>
    </xf>
    <xf numFmtId="0" fontId="3" fillId="0" borderId="2" xfId="3" applyFont="1" applyBorder="1" applyAlignment="1">
      <alignment horizontal="center" vertical="center" wrapText="1"/>
    </xf>
    <xf numFmtId="0" fontId="3" fillId="0" borderId="1" xfId="3" applyFont="1" applyBorder="1" applyAlignment="1">
      <alignment horizontal="center" vertical="center"/>
    </xf>
    <xf numFmtId="0" fontId="3" fillId="0" borderId="1" xfId="3" applyFont="1" applyBorder="1" applyAlignment="1">
      <alignment horizontal="center" vertical="center" wrapText="1"/>
    </xf>
    <xf numFmtId="0" fontId="56" fillId="0" borderId="1" xfId="6" applyFont="1" applyBorder="1"/>
    <xf numFmtId="0" fontId="13" fillId="21" borderId="15" xfId="0" applyFont="1" applyFill="1" applyBorder="1" applyAlignment="1">
      <alignment vertical="center" wrapText="1"/>
    </xf>
    <xf numFmtId="166" fontId="21" fillId="5" borderId="19" xfId="0" applyNumberFormat="1" applyFont="1" applyFill="1" applyBorder="1" applyAlignment="1">
      <alignment horizontal="center" vertical="center" wrapText="1"/>
    </xf>
    <xf numFmtId="0" fontId="13" fillId="31" borderId="1" xfId="0" applyFont="1" applyFill="1" applyBorder="1" applyAlignment="1">
      <alignment horizontal="center" vertical="center"/>
    </xf>
    <xf numFmtId="167" fontId="32" fillId="3" borderId="1" xfId="0" applyNumberFormat="1" applyFont="1" applyFill="1" applyBorder="1" applyAlignment="1" applyProtection="1">
      <alignment horizontal="left" vertical="center"/>
      <protection locked="0"/>
    </xf>
    <xf numFmtId="0" fontId="13" fillId="36" borderId="3" xfId="1" applyFont="1" applyFill="1" applyBorder="1" applyAlignment="1">
      <alignment vertical="center"/>
    </xf>
    <xf numFmtId="0" fontId="31" fillId="18" borderId="55" xfId="0" applyFont="1" applyFill="1" applyBorder="1" applyAlignment="1">
      <alignment horizontal="left" vertical="center"/>
    </xf>
    <xf numFmtId="0" fontId="31" fillId="18" borderId="57" xfId="0" applyFont="1" applyFill="1" applyBorder="1" applyAlignment="1">
      <alignment horizontal="left" vertical="center"/>
    </xf>
    <xf numFmtId="0" fontId="31" fillId="18" borderId="58" xfId="0" applyFont="1" applyFill="1" applyBorder="1" applyAlignment="1">
      <alignment horizontal="left" vertical="center"/>
    </xf>
    <xf numFmtId="0" fontId="46" fillId="0" borderId="5" xfId="0" applyFont="1" applyBorder="1" applyAlignment="1">
      <alignment horizontal="center" vertical="center"/>
    </xf>
    <xf numFmtId="0" fontId="46" fillId="0" borderId="10" xfId="0" applyFont="1" applyBorder="1" applyAlignment="1">
      <alignment horizontal="center" vertical="center"/>
    </xf>
    <xf numFmtId="167" fontId="29" fillId="26" borderId="54" xfId="0" applyNumberFormat="1" applyFont="1" applyFill="1" applyBorder="1" applyAlignment="1" applyProtection="1">
      <alignment horizontal="left" vertical="top" wrapText="1"/>
      <protection locked="0"/>
    </xf>
    <xf numFmtId="167" fontId="29" fillId="26" borderId="59" xfId="0" applyNumberFormat="1" applyFont="1" applyFill="1" applyBorder="1" applyAlignment="1" applyProtection="1">
      <alignment horizontal="left" vertical="top" wrapText="1"/>
      <protection locked="0"/>
    </xf>
    <xf numFmtId="0" fontId="31" fillId="18" borderId="34" xfId="0" applyFont="1" applyFill="1" applyBorder="1" applyAlignment="1">
      <alignment horizontal="center" vertical="center"/>
    </xf>
    <xf numFmtId="0" fontId="13" fillId="12" borderId="11" xfId="0" applyFont="1" applyFill="1" applyBorder="1" applyAlignment="1">
      <alignment horizontal="center" vertical="center" wrapText="1"/>
    </xf>
    <xf numFmtId="0" fontId="13" fillId="12" borderId="12" xfId="0" applyFont="1" applyFill="1" applyBorder="1" applyAlignment="1">
      <alignment horizontal="center" vertical="center" wrapText="1"/>
    </xf>
    <xf numFmtId="0" fontId="13" fillId="12" borderId="13" xfId="0" applyFont="1" applyFill="1" applyBorder="1" applyAlignment="1">
      <alignment horizontal="center" vertical="center" wrapText="1"/>
    </xf>
    <xf numFmtId="0" fontId="13" fillId="12" borderId="14" xfId="0" applyFont="1" applyFill="1" applyBorder="1" applyAlignment="1">
      <alignment horizontal="center" vertical="center" wrapText="1"/>
    </xf>
    <xf numFmtId="0" fontId="13" fillId="12" borderId="15" xfId="0" applyFont="1" applyFill="1" applyBorder="1" applyAlignment="1">
      <alignment horizontal="center" vertical="center" wrapText="1"/>
    </xf>
    <xf numFmtId="0" fontId="13" fillId="12" borderId="16" xfId="0" applyFont="1" applyFill="1" applyBorder="1" applyAlignment="1">
      <alignment horizontal="center" vertical="center" wrapText="1"/>
    </xf>
    <xf numFmtId="167" fontId="58" fillId="26" borderId="77" xfId="0" applyNumberFormat="1" applyFont="1" applyFill="1" applyBorder="1" applyAlignment="1" applyProtection="1">
      <alignment horizontal="left" vertical="top" wrapText="1"/>
      <protection locked="0"/>
    </xf>
    <xf numFmtId="167" fontId="58" fillId="26" borderId="79" xfId="0" applyNumberFormat="1" applyFont="1" applyFill="1" applyBorder="1" applyAlignment="1" applyProtection="1">
      <alignment horizontal="left" vertical="top" wrapText="1"/>
      <protection locked="0"/>
    </xf>
    <xf numFmtId="167" fontId="58" fillId="26" borderId="80" xfId="0" applyNumberFormat="1" applyFont="1" applyFill="1" applyBorder="1" applyAlignment="1" applyProtection="1">
      <alignment horizontal="left" vertical="top" wrapText="1"/>
      <protection locked="0"/>
    </xf>
    <xf numFmtId="167" fontId="58" fillId="26" borderId="81" xfId="0" applyNumberFormat="1" applyFont="1" applyFill="1" applyBorder="1" applyAlignment="1" applyProtection="1">
      <alignment horizontal="left" vertical="top" wrapText="1"/>
      <protection locked="0"/>
    </xf>
    <xf numFmtId="0" fontId="59" fillId="0" borderId="82" xfId="0" applyFont="1" applyBorder="1" applyAlignment="1">
      <alignment horizontal="left" wrapText="1"/>
    </xf>
    <xf numFmtId="0" fontId="59" fillId="0" borderId="84" xfId="0" applyFont="1" applyBorder="1" applyAlignment="1">
      <alignment horizontal="left"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167" fontId="29" fillId="26" borderId="46" xfId="0" applyNumberFormat="1" applyFont="1" applyFill="1" applyBorder="1" applyAlignment="1" applyProtection="1">
      <alignment horizontal="left" vertical="top" wrapText="1"/>
      <protection locked="0"/>
    </xf>
    <xf numFmtId="167" fontId="29" fillId="26" borderId="48" xfId="0" applyNumberFormat="1" applyFont="1" applyFill="1" applyBorder="1" applyAlignment="1" applyProtection="1">
      <alignment horizontal="left" vertical="top" wrapText="1"/>
      <protection locked="0"/>
    </xf>
    <xf numFmtId="0" fontId="13" fillId="12" borderId="63" xfId="0" applyFont="1" applyFill="1" applyBorder="1" applyAlignment="1">
      <alignment horizontal="left" vertical="center" wrapText="1"/>
    </xf>
    <xf numFmtId="0" fontId="13" fillId="12" borderId="12" xfId="0" applyFont="1" applyFill="1" applyBorder="1" applyAlignment="1">
      <alignment horizontal="left" vertical="center" wrapText="1"/>
    </xf>
    <xf numFmtId="0" fontId="13" fillId="12" borderId="64" xfId="0" applyFont="1" applyFill="1" applyBorder="1" applyAlignment="1">
      <alignment horizontal="left" vertical="center" wrapText="1"/>
    </xf>
    <xf numFmtId="0" fontId="13" fillId="12" borderId="72" xfId="0" applyFont="1" applyFill="1" applyBorder="1" applyAlignment="1">
      <alignment horizontal="center" vertical="center"/>
    </xf>
    <xf numFmtId="0" fontId="13" fillId="12" borderId="17" xfId="0" applyFont="1" applyFill="1" applyBorder="1"/>
    <xf numFmtId="0" fontId="13" fillId="12" borderId="73" xfId="0" applyFont="1" applyFill="1" applyBorder="1"/>
    <xf numFmtId="0" fontId="26" fillId="18" borderId="24" xfId="2" applyFont="1" applyFill="1" applyBorder="1" applyAlignment="1">
      <alignment horizontal="center" vertical="center"/>
    </xf>
    <xf numFmtId="0" fontId="26" fillId="18" borderId="20" xfId="2" applyFont="1" applyFill="1" applyBorder="1" applyAlignment="1">
      <alignment horizontal="center" vertical="center"/>
    </xf>
    <xf numFmtId="0" fontId="26" fillId="18" borderId="25" xfId="2" applyFont="1" applyFill="1" applyBorder="1" applyAlignment="1">
      <alignment horizontal="center" vertical="center"/>
    </xf>
    <xf numFmtId="0" fontId="26" fillId="18" borderId="26" xfId="2" applyFont="1" applyFill="1" applyBorder="1" applyAlignment="1">
      <alignment horizontal="center" vertical="center"/>
    </xf>
    <xf numFmtId="0" fontId="26" fillId="18" borderId="27" xfId="2" applyFont="1" applyFill="1" applyBorder="1" applyAlignment="1">
      <alignment horizontal="center" vertical="center"/>
    </xf>
    <xf numFmtId="0" fontId="26" fillId="18" borderId="28" xfId="2" applyFont="1" applyFill="1" applyBorder="1" applyAlignment="1">
      <alignment horizontal="center" vertical="center"/>
    </xf>
    <xf numFmtId="0" fontId="25" fillId="18" borderId="21" xfId="0" applyFont="1" applyFill="1" applyBorder="1" applyAlignment="1">
      <alignment horizontal="center"/>
    </xf>
    <xf numFmtId="0" fontId="25" fillId="18" borderId="22" xfId="0" applyFont="1" applyFill="1" applyBorder="1" applyAlignment="1">
      <alignment horizontal="center"/>
    </xf>
    <xf numFmtId="0" fontId="25" fillId="18" borderId="23" xfId="0" applyFont="1" applyFill="1" applyBorder="1" applyAlignment="1">
      <alignment horizontal="center"/>
    </xf>
    <xf numFmtId="0" fontId="26" fillId="18" borderId="95" xfId="2" applyFont="1" applyFill="1" applyBorder="1" applyAlignment="1">
      <alignment horizontal="center" vertical="center"/>
    </xf>
    <xf numFmtId="0" fontId="26" fillId="18" borderId="96" xfId="2" applyFont="1" applyFill="1" applyBorder="1" applyAlignment="1">
      <alignment horizontal="center" vertical="center"/>
    </xf>
    <xf numFmtId="0" fontId="26" fillId="18" borderId="97" xfId="2" applyFont="1" applyFill="1" applyBorder="1" applyAlignment="1">
      <alignment horizontal="center" vertical="center"/>
    </xf>
    <xf numFmtId="0" fontId="26" fillId="18" borderId="93" xfId="2" applyFont="1" applyFill="1" applyBorder="1" applyAlignment="1">
      <alignment horizontal="center" vertical="center"/>
    </xf>
    <xf numFmtId="0" fontId="26" fillId="18" borderId="33" xfId="2" applyFont="1" applyFill="1" applyBorder="1" applyAlignment="1">
      <alignment horizontal="center" vertical="center"/>
    </xf>
    <xf numFmtId="0" fontId="26" fillId="18" borderId="94" xfId="2"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167" fontId="32" fillId="26" borderId="32" xfId="0" applyNumberFormat="1" applyFont="1" applyFill="1" applyBorder="1" applyAlignment="1" applyProtection="1">
      <alignment horizontal="left" vertical="center"/>
      <protection locked="0"/>
    </xf>
    <xf numFmtId="167" fontId="32" fillId="26" borderId="87" xfId="0" applyNumberFormat="1" applyFont="1" applyFill="1" applyBorder="1" applyAlignment="1" applyProtection="1">
      <alignment horizontal="left" vertical="center"/>
      <protection locked="0"/>
    </xf>
    <xf numFmtId="0" fontId="47" fillId="0" borderId="86" xfId="0" applyFont="1" applyBorder="1" applyAlignment="1">
      <alignment horizontal="center" vertical="center"/>
    </xf>
    <xf numFmtId="0" fontId="47" fillId="0" borderId="41" xfId="0" applyFont="1" applyBorder="1" applyAlignment="1">
      <alignment horizontal="center" vertical="center"/>
    </xf>
    <xf numFmtId="0" fontId="31" fillId="18" borderId="53" xfId="0" applyFont="1" applyFill="1" applyBorder="1" applyAlignment="1">
      <alignment horizontal="center" vertical="center"/>
    </xf>
    <xf numFmtId="167" fontId="29" fillId="26" borderId="69" xfId="0" applyNumberFormat="1" applyFont="1" applyFill="1" applyBorder="1" applyAlignment="1" applyProtection="1">
      <alignment horizontal="left" vertical="top" wrapText="1"/>
      <protection locked="0"/>
    </xf>
    <xf numFmtId="167" fontId="29" fillId="26" borderId="70" xfId="0" applyNumberFormat="1" applyFont="1" applyFill="1" applyBorder="1" applyAlignment="1" applyProtection="1">
      <alignment horizontal="left" vertical="top" wrapText="1"/>
      <protection locked="0"/>
    </xf>
    <xf numFmtId="167" fontId="29" fillId="26" borderId="71" xfId="0" applyNumberFormat="1" applyFont="1" applyFill="1" applyBorder="1" applyAlignment="1" applyProtection="1">
      <alignment horizontal="left" vertical="top" wrapText="1"/>
      <protection locked="0"/>
    </xf>
    <xf numFmtId="167" fontId="29" fillId="26" borderId="74" xfId="0" applyNumberFormat="1" applyFont="1" applyFill="1" applyBorder="1" applyAlignment="1" applyProtection="1">
      <alignment horizontal="left" vertical="top" wrapText="1"/>
      <protection locked="0"/>
    </xf>
    <xf numFmtId="167" fontId="29" fillId="26" borderId="1" xfId="0" applyNumberFormat="1" applyFont="1" applyFill="1" applyBorder="1" applyAlignment="1" applyProtection="1">
      <alignment horizontal="left" vertical="top" wrapText="1"/>
      <protection locked="0"/>
    </xf>
    <xf numFmtId="167" fontId="29" fillId="26" borderId="65" xfId="0" applyNumberFormat="1" applyFont="1" applyFill="1" applyBorder="1" applyAlignment="1" applyProtection="1">
      <alignment horizontal="left" vertical="top" wrapText="1"/>
      <protection locked="0"/>
    </xf>
    <xf numFmtId="167" fontId="29" fillId="26" borderId="75" xfId="0" applyNumberFormat="1" applyFont="1" applyFill="1" applyBorder="1" applyAlignment="1" applyProtection="1">
      <alignment horizontal="left" vertical="top" wrapText="1"/>
      <protection locked="0"/>
    </xf>
    <xf numFmtId="167" fontId="29" fillId="26" borderId="67" xfId="0" applyNumberFormat="1" applyFont="1" applyFill="1" applyBorder="1" applyAlignment="1" applyProtection="1">
      <alignment horizontal="left" vertical="top" wrapText="1"/>
      <protection locked="0"/>
    </xf>
    <xf numFmtId="167" fontId="29" fillId="26" borderId="68" xfId="0" applyNumberFormat="1" applyFont="1" applyFill="1" applyBorder="1" applyAlignment="1" applyProtection="1">
      <alignment horizontal="left" vertical="top" wrapText="1"/>
      <protection locked="0"/>
    </xf>
    <xf numFmtId="0" fontId="31" fillId="18" borderId="0" xfId="0" applyFont="1" applyFill="1" applyAlignment="1">
      <alignment horizontal="left" vertical="center"/>
    </xf>
    <xf numFmtId="0" fontId="16" fillId="29" borderId="17" xfId="1" applyFont="1" applyFill="1" applyBorder="1" applyAlignment="1">
      <alignment horizontal="left" vertical="center" wrapText="1"/>
    </xf>
    <xf numFmtId="0" fontId="0" fillId="0" borderId="0" xfId="0"/>
    <xf numFmtId="0" fontId="0" fillId="0" borderId="83" xfId="0" applyBorder="1"/>
    <xf numFmtId="0" fontId="47" fillId="0" borderId="1" xfId="0" applyFont="1" applyBorder="1" applyAlignment="1">
      <alignment horizontal="center" vertical="center"/>
    </xf>
    <xf numFmtId="0" fontId="48" fillId="0" borderId="1" xfId="0" applyFont="1" applyBorder="1" applyAlignment="1">
      <alignment horizontal="center" vertical="center"/>
    </xf>
    <xf numFmtId="0" fontId="31" fillId="18" borderId="61" xfId="0" applyFont="1" applyFill="1" applyBorder="1" applyAlignment="1">
      <alignment horizontal="left" vertical="center"/>
    </xf>
    <xf numFmtId="0" fontId="31" fillId="18" borderId="35" xfId="0" applyFont="1" applyFill="1" applyBorder="1" applyAlignment="1">
      <alignment horizontal="left" vertical="center"/>
    </xf>
    <xf numFmtId="167" fontId="32" fillId="26" borderId="44" xfId="0" applyNumberFormat="1" applyFont="1" applyFill="1" applyBorder="1" applyAlignment="1" applyProtection="1">
      <alignment horizontal="left" vertical="center"/>
      <protection locked="0"/>
    </xf>
    <xf numFmtId="167" fontId="32" fillId="26" borderId="45" xfId="0" applyNumberFormat="1" applyFont="1" applyFill="1" applyBorder="1" applyAlignment="1" applyProtection="1">
      <alignment horizontal="left" vertical="center"/>
      <protection locked="0"/>
    </xf>
    <xf numFmtId="167" fontId="29" fillId="26" borderId="77" xfId="0" applyNumberFormat="1" applyFont="1" applyFill="1" applyBorder="1" applyAlignment="1" applyProtection="1">
      <alignment horizontal="left" vertical="top" wrapText="1"/>
      <protection locked="0"/>
    </xf>
    <xf numFmtId="167" fontId="29" fillId="26" borderId="78" xfId="0" applyNumberFormat="1" applyFont="1" applyFill="1" applyBorder="1" applyAlignment="1" applyProtection="1">
      <alignment horizontal="left" vertical="top" wrapText="1"/>
      <protection locked="0"/>
    </xf>
    <xf numFmtId="167" fontId="29" fillId="26" borderId="79" xfId="0" applyNumberFormat="1" applyFont="1" applyFill="1" applyBorder="1" applyAlignment="1" applyProtection="1">
      <alignment horizontal="left" vertical="top" wrapText="1"/>
      <protection locked="0"/>
    </xf>
    <xf numFmtId="167" fontId="29" fillId="26" borderId="80" xfId="0" applyNumberFormat="1" applyFont="1" applyFill="1" applyBorder="1" applyAlignment="1" applyProtection="1">
      <alignment horizontal="left" vertical="top" wrapText="1"/>
      <protection locked="0"/>
    </xf>
    <xf numFmtId="167" fontId="29" fillId="26" borderId="0" xfId="0" applyNumberFormat="1" applyFont="1" applyFill="1" applyAlignment="1" applyProtection="1">
      <alignment horizontal="left" vertical="top" wrapText="1"/>
      <protection locked="0"/>
    </xf>
    <xf numFmtId="167" fontId="29" fillId="26" borderId="81" xfId="0" applyNumberFormat="1" applyFont="1" applyFill="1" applyBorder="1" applyAlignment="1" applyProtection="1">
      <alignment horizontal="left" vertical="top" wrapText="1"/>
      <protection locked="0"/>
    </xf>
    <xf numFmtId="167" fontId="29" fillId="26" borderId="82" xfId="0" applyNumberFormat="1" applyFont="1" applyFill="1" applyBorder="1" applyAlignment="1" applyProtection="1">
      <alignment horizontal="left" vertical="top" wrapText="1"/>
      <protection locked="0"/>
    </xf>
    <xf numFmtId="167" fontId="29" fillId="26" borderId="83" xfId="0" applyNumberFormat="1" applyFont="1" applyFill="1" applyBorder="1" applyAlignment="1" applyProtection="1">
      <alignment horizontal="left" vertical="top" wrapText="1"/>
      <protection locked="0"/>
    </xf>
    <xf numFmtId="167" fontId="29" fillId="26" borderId="84" xfId="0" applyNumberFormat="1" applyFont="1" applyFill="1" applyBorder="1" applyAlignment="1" applyProtection="1">
      <alignment horizontal="left" vertical="top" wrapText="1"/>
      <protection locked="0"/>
    </xf>
    <xf numFmtId="0" fontId="31" fillId="18" borderId="39" xfId="0" applyFont="1" applyFill="1" applyBorder="1" applyAlignment="1">
      <alignment horizontal="center" vertical="center"/>
    </xf>
    <xf numFmtId="0" fontId="31" fillId="18" borderId="0" xfId="0" applyFont="1" applyFill="1" applyAlignment="1">
      <alignment horizontal="center" vertical="center"/>
    </xf>
    <xf numFmtId="0" fontId="31" fillId="18" borderId="40" xfId="0" applyFont="1" applyFill="1" applyBorder="1" applyAlignment="1">
      <alignment horizontal="center" vertical="center"/>
    </xf>
    <xf numFmtId="0" fontId="31" fillId="18" borderId="39" xfId="0" applyFont="1" applyFill="1" applyBorder="1" applyAlignment="1">
      <alignment horizontal="left" vertical="center"/>
    </xf>
    <xf numFmtId="0" fontId="31" fillId="18" borderId="40" xfId="0" applyFont="1" applyFill="1" applyBorder="1" applyAlignment="1">
      <alignment horizontal="left" vertical="center"/>
    </xf>
    <xf numFmtId="0" fontId="12" fillId="3" borderId="4" xfId="1" applyFont="1" applyFill="1" applyBorder="1" applyAlignment="1">
      <alignment horizontal="center" vertical="center"/>
    </xf>
    <xf numFmtId="0" fontId="12" fillId="3" borderId="62" xfId="1" applyFont="1" applyFill="1" applyBorder="1" applyAlignment="1">
      <alignment horizontal="center" vertical="center"/>
    </xf>
    <xf numFmtId="0" fontId="12" fillId="3" borderId="3" xfId="1" applyFont="1" applyFill="1" applyBorder="1" applyAlignment="1">
      <alignment horizontal="center" vertical="center"/>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2" xfId="1" applyFont="1" applyBorder="1" applyAlignment="1">
      <alignment horizontal="center" vertical="center" wrapText="1"/>
    </xf>
    <xf numFmtId="0" fontId="31" fillId="18" borderId="0" xfId="6" applyFont="1" applyFill="1"/>
    <xf numFmtId="0" fontId="47" fillId="0" borderId="1" xfId="1" applyFont="1" applyBorder="1" applyAlignment="1">
      <alignment horizontal="center" vertical="center"/>
    </xf>
    <xf numFmtId="167" fontId="32" fillId="26" borderId="0" xfId="1" applyNumberFormat="1" applyFont="1" applyFill="1" applyAlignment="1" applyProtection="1">
      <alignment vertical="center"/>
      <protection locked="0"/>
    </xf>
    <xf numFmtId="167" fontId="29" fillId="26" borderId="77" xfId="1" applyNumberFormat="1" applyFont="1" applyFill="1" applyBorder="1" applyAlignment="1" applyProtection="1">
      <alignment horizontal="left" vertical="top" wrapText="1"/>
      <protection locked="0"/>
    </xf>
    <xf numFmtId="167" fontId="29" fillId="26" borderId="79" xfId="1" applyNumberFormat="1" applyFont="1" applyFill="1" applyBorder="1" applyAlignment="1" applyProtection="1">
      <alignment horizontal="left" vertical="top" wrapText="1"/>
      <protection locked="0"/>
    </xf>
    <xf numFmtId="167" fontId="29" fillId="26" borderId="80" xfId="1" applyNumberFormat="1" applyFont="1" applyFill="1" applyBorder="1" applyAlignment="1" applyProtection="1">
      <alignment horizontal="left" vertical="top" wrapText="1"/>
      <protection locked="0"/>
    </xf>
    <xf numFmtId="167" fontId="29" fillId="26" borderId="81" xfId="1" applyNumberFormat="1" applyFont="1" applyFill="1" applyBorder="1" applyAlignment="1" applyProtection="1">
      <alignment horizontal="left" vertical="top" wrapText="1"/>
      <protection locked="0"/>
    </xf>
    <xf numFmtId="167" fontId="29" fillId="26" borderId="82" xfId="1" applyNumberFormat="1" applyFont="1" applyFill="1" applyBorder="1" applyAlignment="1" applyProtection="1">
      <alignment horizontal="left" vertical="top" wrapText="1"/>
      <protection locked="0"/>
    </xf>
    <xf numFmtId="167" fontId="29" fillId="26" borderId="84" xfId="1" applyNumberFormat="1" applyFont="1" applyFill="1" applyBorder="1" applyAlignment="1" applyProtection="1">
      <alignment horizontal="left" vertical="top" wrapText="1"/>
      <protection locked="0"/>
    </xf>
    <xf numFmtId="0" fontId="12" fillId="0" borderId="7" xfId="6" applyFont="1" applyBorder="1" applyAlignment="1">
      <alignment horizontal="center" vertical="center" wrapText="1"/>
    </xf>
    <xf numFmtId="0" fontId="12" fillId="0" borderId="2" xfId="6" applyFont="1" applyBorder="1" applyAlignment="1">
      <alignment horizontal="center" vertical="center" wrapText="1"/>
    </xf>
    <xf numFmtId="0" fontId="13" fillId="20" borderId="99" xfId="0" applyFont="1" applyFill="1" applyBorder="1" applyAlignment="1">
      <alignment horizontal="left" vertical="center" wrapText="1"/>
    </xf>
    <xf numFmtId="0" fontId="13" fillId="20" borderId="100" xfId="0" applyFont="1" applyFill="1" applyBorder="1" applyAlignment="1">
      <alignment horizontal="left" vertical="center" wrapText="1"/>
    </xf>
    <xf numFmtId="0" fontId="13" fillId="34" borderId="14" xfId="0" applyFont="1" applyFill="1" applyBorder="1" applyAlignment="1">
      <alignment horizontal="center" vertical="center" wrapText="1"/>
    </xf>
    <xf numFmtId="0" fontId="13" fillId="34" borderId="15" xfId="0" applyFont="1" applyFill="1" applyBorder="1" applyAlignment="1">
      <alignment horizontal="center" vertical="center" wrapText="1"/>
    </xf>
    <xf numFmtId="0" fontId="13" fillId="34" borderId="16" xfId="0" applyFont="1" applyFill="1" applyBorder="1" applyAlignment="1">
      <alignment horizontal="center" vertical="center" wrapText="1"/>
    </xf>
    <xf numFmtId="0" fontId="13" fillId="34" borderId="11" xfId="0" applyFont="1" applyFill="1" applyBorder="1" applyAlignment="1">
      <alignment horizontal="center" vertical="center" wrapText="1"/>
    </xf>
    <xf numFmtId="0" fontId="13" fillId="34" borderId="12" xfId="0" applyFont="1" applyFill="1" applyBorder="1" applyAlignment="1">
      <alignment horizontal="center" vertical="center" wrapText="1"/>
    </xf>
    <xf numFmtId="0" fontId="13" fillId="34" borderId="13" xfId="0" applyFont="1" applyFill="1" applyBorder="1" applyAlignment="1">
      <alignment horizontal="center" vertical="center" wrapText="1"/>
    </xf>
    <xf numFmtId="0" fontId="12" fillId="0" borderId="6" xfId="6" applyFont="1" applyBorder="1" applyAlignment="1">
      <alignment horizontal="center" vertical="center" wrapText="1"/>
    </xf>
    <xf numFmtId="0" fontId="3" fillId="0" borderId="7" xfId="3" applyFont="1" applyBorder="1" applyAlignment="1">
      <alignment horizontal="center" vertical="center" wrapText="1"/>
    </xf>
    <xf numFmtId="0" fontId="47" fillId="0" borderId="4" xfId="0" applyFont="1" applyBorder="1" applyAlignment="1">
      <alignment horizontal="center" vertical="center"/>
    </xf>
    <xf numFmtId="0" fontId="47" fillId="0" borderId="3" xfId="0" applyFont="1" applyBorder="1" applyAlignment="1">
      <alignment horizontal="center" vertical="center"/>
    </xf>
    <xf numFmtId="0" fontId="31" fillId="18" borderId="53" xfId="1" applyFont="1" applyFill="1" applyBorder="1" applyAlignment="1">
      <alignment horizontal="center" vertical="center"/>
    </xf>
    <xf numFmtId="0" fontId="31" fillId="18" borderId="0" xfId="1" applyFont="1" applyFill="1" applyAlignment="1">
      <alignment horizontal="left" vertical="center"/>
    </xf>
    <xf numFmtId="0" fontId="47" fillId="0" borderId="86" xfId="1" applyFont="1" applyBorder="1" applyAlignment="1">
      <alignment horizontal="center" vertical="center"/>
    </xf>
    <xf numFmtId="0" fontId="47" fillId="0" borderId="41" xfId="1" applyFont="1" applyBorder="1" applyAlignment="1">
      <alignment horizontal="center" vertical="center"/>
    </xf>
    <xf numFmtId="167" fontId="32" fillId="26" borderId="32" xfId="1" applyNumberFormat="1" applyFont="1" applyFill="1" applyBorder="1" applyAlignment="1" applyProtection="1">
      <alignment horizontal="left" vertical="center"/>
      <protection locked="0"/>
    </xf>
    <xf numFmtId="167" fontId="32" fillId="26" borderId="87" xfId="1" applyNumberFormat="1" applyFont="1" applyFill="1" applyBorder="1" applyAlignment="1" applyProtection="1">
      <alignment horizontal="left" vertical="center"/>
      <protection locked="0"/>
    </xf>
    <xf numFmtId="167" fontId="29" fillId="26" borderId="69" xfId="1" applyNumberFormat="1" applyFont="1" applyFill="1" applyBorder="1" applyAlignment="1" applyProtection="1">
      <alignment horizontal="left" vertical="top" wrapText="1"/>
      <protection locked="0"/>
    </xf>
    <xf numFmtId="167" fontId="29" fillId="26" borderId="70" xfId="1" applyNumberFormat="1" applyFont="1" applyFill="1" applyBorder="1" applyAlignment="1" applyProtection="1">
      <alignment horizontal="left" vertical="top" wrapText="1"/>
      <protection locked="0"/>
    </xf>
    <xf numFmtId="167" fontId="29" fillId="26" borderId="71" xfId="1" applyNumberFormat="1" applyFont="1" applyFill="1" applyBorder="1" applyAlignment="1" applyProtection="1">
      <alignment horizontal="left" vertical="top" wrapText="1"/>
      <protection locked="0"/>
    </xf>
    <xf numFmtId="167" fontId="29" fillId="26" borderId="74" xfId="1" applyNumberFormat="1" applyFont="1" applyFill="1" applyBorder="1" applyAlignment="1" applyProtection="1">
      <alignment horizontal="left" vertical="top" wrapText="1"/>
      <protection locked="0"/>
    </xf>
    <xf numFmtId="167" fontId="29" fillId="26" borderId="1" xfId="1" applyNumberFormat="1" applyFont="1" applyFill="1" applyBorder="1" applyAlignment="1" applyProtection="1">
      <alignment horizontal="left" vertical="top" wrapText="1"/>
      <protection locked="0"/>
    </xf>
    <xf numFmtId="167" fontId="29" fillId="26" borderId="65" xfId="1" applyNumberFormat="1" applyFont="1" applyFill="1" applyBorder="1" applyAlignment="1" applyProtection="1">
      <alignment horizontal="left" vertical="top" wrapText="1"/>
      <protection locked="0"/>
    </xf>
    <xf numFmtId="167" fontId="29" fillId="26" borderId="75" xfId="1" applyNumberFormat="1" applyFont="1" applyFill="1" applyBorder="1" applyAlignment="1" applyProtection="1">
      <alignment horizontal="left" vertical="top" wrapText="1"/>
      <protection locked="0"/>
    </xf>
    <xf numFmtId="167" fontId="29" fillId="26" borderId="67" xfId="1" applyNumberFormat="1" applyFont="1" applyFill="1" applyBorder="1" applyAlignment="1" applyProtection="1">
      <alignment horizontal="left" vertical="top" wrapText="1"/>
      <protection locked="0"/>
    </xf>
    <xf numFmtId="167" fontId="29" fillId="26" borderId="68" xfId="1" applyNumberFormat="1" applyFont="1" applyFill="1" applyBorder="1" applyAlignment="1" applyProtection="1">
      <alignment horizontal="left" vertical="top" wrapText="1"/>
      <protection locked="0"/>
    </xf>
  </cellXfs>
  <cellStyles count="7">
    <cellStyle name="Hyperlink" xfId="2" builtinId="8"/>
    <cellStyle name="Normal" xfId="0" builtinId="0"/>
    <cellStyle name="Normal 2" xfId="1" xr:uid="{00000000-0005-0000-0000-000002000000}"/>
    <cellStyle name="Normal 3" xfId="3" xr:uid="{5698A7F4-4672-4DAB-B4CA-B3C9771F35A9}"/>
    <cellStyle name="Normal 3 2" xfId="6" xr:uid="{28A8FB29-D15E-4BC5-AC81-587267C03F39}"/>
    <cellStyle name="Normal 4" xfId="4" xr:uid="{625502C2-9403-42A2-9BA6-A447A7CB5787}"/>
    <cellStyle name="Percent" xfId="5" builtinId="5"/>
  </cellStyles>
  <dxfs count="70">
    <dxf>
      <fill>
        <patternFill>
          <bgColor rgb="FF92D050"/>
        </patternFill>
      </fill>
    </dxf>
    <dxf>
      <fill>
        <patternFill>
          <bgColor rgb="FFFF7E79"/>
        </patternFill>
      </fill>
    </dxf>
    <dxf>
      <fill>
        <patternFill>
          <bgColor rgb="FFFFFF00"/>
        </patternFill>
      </fill>
    </dxf>
    <dxf>
      <fill>
        <patternFill>
          <bgColor rgb="FFFF0000"/>
        </patternFill>
      </fill>
    </dxf>
    <dxf>
      <fill>
        <patternFill>
          <bgColor theme="0" tint="-0.14996795556505021"/>
        </patternFill>
      </fill>
    </dxf>
    <dxf>
      <font>
        <color rgb="FF9C0006"/>
      </font>
    </dxf>
    <dxf>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7E79"/>
        </patternFill>
      </fill>
    </dxf>
    <dxf>
      <fill>
        <patternFill>
          <bgColor rgb="FFFF0000"/>
        </patternFill>
      </fill>
    </dxf>
    <dxf>
      <fill>
        <patternFill>
          <bgColor rgb="FFFFFF00"/>
        </patternFill>
      </fill>
    </dxf>
    <dxf>
      <fill>
        <patternFill>
          <bgColor rgb="FF92D050"/>
        </patternFill>
      </fill>
    </dxf>
    <dxf>
      <font>
        <color rgb="FF9C0006"/>
      </font>
    </dxf>
    <dxf>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7E79"/>
        </patternFill>
      </fill>
    </dxf>
    <dxf>
      <fill>
        <patternFill>
          <bgColor rgb="FFFF0000"/>
        </patternFill>
      </fill>
    </dxf>
    <dxf>
      <font>
        <color rgb="FF9C0006"/>
      </font>
    </dxf>
    <dxf>
      <fill>
        <patternFill>
          <bgColor rgb="FF92D050"/>
        </patternFill>
      </fill>
    </dxf>
    <dxf>
      <fill>
        <patternFill>
          <bgColor rgb="FFFF7E79"/>
        </patternFill>
      </fill>
    </dxf>
    <dxf>
      <fill>
        <patternFill>
          <bgColor rgb="FFFF00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ont>
        <color rgb="FF9C0006"/>
      </font>
    </dxf>
    <dxf>
      <font>
        <color rgb="FF9C0006"/>
      </font>
    </dxf>
    <dxf>
      <fill>
        <patternFill>
          <bgColor theme="0" tint="-0.14996795556505021"/>
        </patternFill>
      </fill>
    </dxf>
    <dxf>
      <fill>
        <patternFill>
          <bgColor rgb="FFFFFF00"/>
        </patternFill>
      </fill>
    </dxf>
    <dxf>
      <fill>
        <patternFill>
          <bgColor rgb="FFFFFF00"/>
        </patternFill>
      </fill>
    </dxf>
    <dxf>
      <fill>
        <patternFill>
          <bgColor theme="0" tint="-0.24994659260841701"/>
        </patternFill>
      </fill>
    </dxf>
    <dxf>
      <fill>
        <patternFill>
          <bgColor rgb="FF92D050"/>
        </patternFill>
      </fill>
    </dxf>
    <dxf>
      <fill>
        <patternFill>
          <bgColor rgb="FFFF7E79"/>
        </patternFill>
      </fill>
    </dxf>
    <dxf>
      <fill>
        <patternFill>
          <bgColor rgb="FFFF0000"/>
        </patternFill>
      </fill>
    </dxf>
    <dxf>
      <fill>
        <patternFill>
          <bgColor rgb="FFFFFF00"/>
        </patternFill>
      </fill>
    </dxf>
    <dxf>
      <fill>
        <patternFill>
          <bgColor rgb="FF92D050"/>
        </patternFill>
      </fill>
    </dxf>
    <dxf>
      <fill>
        <patternFill>
          <bgColor theme="0" tint="-0.24994659260841701"/>
        </patternFill>
      </fill>
    </dxf>
    <dxf>
      <fill>
        <patternFill>
          <bgColor rgb="FFFFFF00"/>
        </patternFill>
      </fill>
    </dxf>
    <dxf>
      <fill>
        <patternFill>
          <bgColor rgb="FFFFFF00"/>
        </patternFill>
      </fill>
    </dxf>
    <dxf>
      <font>
        <color rgb="FF9C0006"/>
      </font>
    </dxf>
    <dxf>
      <fill>
        <patternFill>
          <bgColor theme="0" tint="-0.14996795556505021"/>
        </patternFill>
      </fill>
    </dxf>
    <dxf>
      <fill>
        <patternFill>
          <bgColor rgb="FFFFFF00"/>
        </patternFill>
      </fill>
    </dxf>
    <dxf>
      <fill>
        <patternFill>
          <bgColor rgb="FFFFFF00"/>
        </patternFill>
      </fill>
    </dxf>
    <dxf>
      <fill>
        <patternFill>
          <bgColor rgb="FF92D050"/>
        </patternFill>
      </fill>
    </dxf>
    <dxf>
      <fill>
        <patternFill>
          <bgColor rgb="FFFF7E79"/>
        </patternFill>
      </fill>
    </dxf>
    <dxf>
      <fill>
        <patternFill>
          <bgColor rgb="FF92D050"/>
        </patternFill>
      </fill>
    </dxf>
    <dxf>
      <fill>
        <patternFill>
          <bgColor rgb="FFFF7E79"/>
        </patternFill>
      </fill>
    </dxf>
    <dxf>
      <fill>
        <patternFill>
          <bgColor rgb="FFFF0000"/>
        </patternFill>
      </fill>
    </dxf>
    <dxf>
      <fill>
        <patternFill>
          <bgColor rgb="FF92D05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ont>
        <color rgb="FF9C0006"/>
      </font>
    </dxf>
    <dxf>
      <fill>
        <patternFill>
          <bgColor theme="0" tint="-0.14996795556505021"/>
        </patternFill>
      </fill>
    </dxf>
    <dxf>
      <fill>
        <patternFill>
          <bgColor rgb="FFFFFF00"/>
        </patternFill>
      </fill>
    </dxf>
    <dxf>
      <fill>
        <patternFill>
          <bgColor rgb="FFFFFF00"/>
        </patternFill>
      </fill>
    </dxf>
    <dxf>
      <fill>
        <patternFill>
          <bgColor theme="0" tint="-0.24994659260841701"/>
        </patternFill>
      </fill>
    </dxf>
    <dxf>
      <fill>
        <patternFill>
          <bgColor rgb="FF92D050"/>
        </patternFill>
      </fill>
    </dxf>
    <dxf>
      <fill>
        <patternFill>
          <bgColor rgb="FFFF7E79"/>
        </patternFill>
      </fill>
    </dxf>
    <dxf>
      <fill>
        <patternFill>
          <bgColor rgb="FFFF0000"/>
        </patternFill>
      </fill>
    </dxf>
    <dxf>
      <fill>
        <patternFill>
          <bgColor rgb="FFFFFF00"/>
        </patternFill>
      </fill>
    </dxf>
    <dxf>
      <fill>
        <patternFill>
          <bgColor rgb="FF92D050"/>
        </patternFill>
      </fill>
    </dxf>
    <dxf>
      <fill>
        <patternFill>
          <bgColor theme="0" tint="-0.24994659260841701"/>
        </patternFill>
      </fill>
    </dxf>
    <dxf>
      <fill>
        <patternFill>
          <bgColor rgb="FFFFFF00"/>
        </patternFill>
      </fill>
    </dxf>
    <dxf>
      <fill>
        <patternFill>
          <bgColor rgb="FFFFFF00"/>
        </patternFill>
      </fill>
    </dxf>
  </dxfs>
  <tableStyles count="0" defaultTableStyle="TableStyleMedium2" defaultPivotStyle="PivotStyleLight16"/>
  <colors>
    <mruColors>
      <color rgb="FFCCCCFF"/>
      <color rgb="FF78746E"/>
      <color rgb="FFFF7E79"/>
      <color rgb="FFD5D5FF"/>
      <color rgb="FF002664"/>
      <color rgb="FF9999FF"/>
      <color rgb="FFCFE2F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308377</xdr:colOff>
      <xdr:row>0</xdr:row>
      <xdr:rowOff>0</xdr:rowOff>
    </xdr:from>
    <xdr:to>
      <xdr:col>5</xdr:col>
      <xdr:colOff>254970</xdr:colOff>
      <xdr:row>6</xdr:row>
      <xdr:rowOff>180975</xdr:rowOff>
    </xdr:to>
    <xdr:pic>
      <xdr:nvPicPr>
        <xdr:cNvPr id="5" name="Picture 4">
          <a:extLst>
            <a:ext uri="{FF2B5EF4-FFF2-40B4-BE49-F238E27FC236}">
              <a16:creationId xmlns:a16="http://schemas.microsoft.com/office/drawing/2014/main" id="{D1BE04F9-CCB0-4246-A547-7BFEC32C10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377" y="0"/>
          <a:ext cx="2899343"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95251</xdr:colOff>
      <xdr:row>0</xdr:row>
      <xdr:rowOff>0</xdr:rowOff>
    </xdr:from>
    <xdr:to>
      <xdr:col>1</xdr:col>
      <xdr:colOff>2751010</xdr:colOff>
      <xdr:row>1</xdr:row>
      <xdr:rowOff>0</xdr:rowOff>
    </xdr:to>
    <xdr:pic>
      <xdr:nvPicPr>
        <xdr:cNvPr id="3" name="Picture 2">
          <a:extLst>
            <a:ext uri="{FF2B5EF4-FFF2-40B4-BE49-F238E27FC236}">
              <a16:creationId xmlns:a16="http://schemas.microsoft.com/office/drawing/2014/main" id="{7D9BAEBC-A795-4779-890D-FAAFB538A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1358" y="0"/>
          <a:ext cx="3662688" cy="14559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2689626</xdr:colOff>
      <xdr:row>1</xdr:row>
      <xdr:rowOff>16782</xdr:rowOff>
    </xdr:to>
    <xdr:pic>
      <xdr:nvPicPr>
        <xdr:cNvPr id="2" name="Picture 1">
          <a:extLst>
            <a:ext uri="{FF2B5EF4-FFF2-40B4-BE49-F238E27FC236}">
              <a16:creationId xmlns:a16="http://schemas.microsoft.com/office/drawing/2014/main" id="{DAAE6EEB-69C7-466F-A94C-2BF9C43B33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5350" y="0"/>
          <a:ext cx="3665409" cy="14614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2648337</xdr:colOff>
      <xdr:row>0</xdr:row>
      <xdr:rowOff>1455964</xdr:rowOff>
    </xdr:to>
    <xdr:pic>
      <xdr:nvPicPr>
        <xdr:cNvPr id="2" name="Picture 1">
          <a:extLst>
            <a:ext uri="{FF2B5EF4-FFF2-40B4-BE49-F238E27FC236}">
              <a16:creationId xmlns:a16="http://schemas.microsoft.com/office/drawing/2014/main" id="{6DECF410-7961-4637-8332-A1DF2220D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9253" y="0"/>
          <a:ext cx="3662688" cy="14559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2657115</xdr:colOff>
      <xdr:row>1</xdr:row>
      <xdr:rowOff>6379</xdr:rowOff>
    </xdr:to>
    <xdr:pic>
      <xdr:nvPicPr>
        <xdr:cNvPr id="3" name="Picture 2">
          <a:extLst>
            <a:ext uri="{FF2B5EF4-FFF2-40B4-BE49-F238E27FC236}">
              <a16:creationId xmlns:a16="http://schemas.microsoft.com/office/drawing/2014/main" id="{EA95990C-AAD0-F143-BACC-1B439370FB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64973" cy="1452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2691947</xdr:colOff>
      <xdr:row>0</xdr:row>
      <xdr:rowOff>1430410</xdr:rowOff>
    </xdr:to>
    <xdr:pic>
      <xdr:nvPicPr>
        <xdr:cNvPr id="2" name="Picture 1">
          <a:extLst>
            <a:ext uri="{FF2B5EF4-FFF2-40B4-BE49-F238E27FC236}">
              <a16:creationId xmlns:a16="http://schemas.microsoft.com/office/drawing/2014/main" id="{8E6ACFF6-17E2-48DE-94D8-B02E0492F3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75" y="0"/>
          <a:ext cx="3587750" cy="14304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95251</xdr:colOff>
      <xdr:row>0</xdr:row>
      <xdr:rowOff>0</xdr:rowOff>
    </xdr:from>
    <xdr:to>
      <xdr:col>1</xdr:col>
      <xdr:colOff>2751010</xdr:colOff>
      <xdr:row>1</xdr:row>
      <xdr:rowOff>0</xdr:rowOff>
    </xdr:to>
    <xdr:pic>
      <xdr:nvPicPr>
        <xdr:cNvPr id="2" name="Picture 1">
          <a:extLst>
            <a:ext uri="{FF2B5EF4-FFF2-40B4-BE49-F238E27FC236}">
              <a16:creationId xmlns:a16="http://schemas.microsoft.com/office/drawing/2014/main" id="{06EAADB7-3E11-4650-AD21-13FF3719E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0"/>
          <a:ext cx="3703509" cy="1454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1973792</xdr:colOff>
      <xdr:row>1</xdr:row>
      <xdr:rowOff>1518</xdr:rowOff>
    </xdr:to>
    <xdr:pic>
      <xdr:nvPicPr>
        <xdr:cNvPr id="2" name="Picture 1">
          <a:extLst>
            <a:ext uri="{FF2B5EF4-FFF2-40B4-BE49-F238E27FC236}">
              <a16:creationId xmlns:a16="http://schemas.microsoft.com/office/drawing/2014/main" id="{50B33382-E175-4804-8027-DAAB7F08B3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0" y="0"/>
          <a:ext cx="3540125" cy="14408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m.usps.com/m/ZipLookupAction?search=addres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usps.com/m/ZipLookupAction?search=addres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m.usps.com/m/ZipLookupAction?search=addres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D266-0399-49CC-A790-853BD495CBC3}">
  <dimension ref="B7:E30"/>
  <sheetViews>
    <sheetView zoomScale="80" zoomScaleNormal="80" workbookViewId="0">
      <selection activeCell="B9" sqref="B9:E10"/>
    </sheetView>
  </sheetViews>
  <sheetFormatPr baseColWidth="10" defaultColWidth="8.83203125" defaultRowHeight="13" x14ac:dyDescent="0.15"/>
  <cols>
    <col min="1" max="16384" width="8.83203125" style="47"/>
  </cols>
  <sheetData>
    <row r="7" spans="2:5" ht="18" customHeight="1" thickBot="1" x14ac:dyDescent="0.2"/>
    <row r="8" spans="2:5" ht="25" x14ac:dyDescent="0.25">
      <c r="B8" s="484" t="s">
        <v>0</v>
      </c>
      <c r="C8" s="485"/>
      <c r="D8" s="485"/>
      <c r="E8" s="486"/>
    </row>
    <row r="9" spans="2:5" ht="13.5" customHeight="1" x14ac:dyDescent="0.15">
      <c r="B9" s="478" t="s">
        <v>1</v>
      </c>
      <c r="C9" s="479"/>
      <c r="D9" s="479"/>
      <c r="E9" s="480"/>
    </row>
    <row r="10" spans="2:5" ht="13.5" customHeight="1" x14ac:dyDescent="0.15">
      <c r="B10" s="478"/>
      <c r="C10" s="479"/>
      <c r="D10" s="479"/>
      <c r="E10" s="480"/>
    </row>
    <row r="11" spans="2:5" ht="13.5" customHeight="1" x14ac:dyDescent="0.15">
      <c r="B11" s="478" t="s">
        <v>2</v>
      </c>
      <c r="C11" s="479"/>
      <c r="D11" s="479"/>
      <c r="E11" s="480"/>
    </row>
    <row r="12" spans="2:5" ht="13.5" customHeight="1" x14ac:dyDescent="0.15">
      <c r="B12" s="478"/>
      <c r="C12" s="479"/>
      <c r="D12" s="479"/>
      <c r="E12" s="480"/>
    </row>
    <row r="13" spans="2:5" ht="13.5" customHeight="1" x14ac:dyDescent="0.15">
      <c r="B13" s="478" t="s">
        <v>3</v>
      </c>
      <c r="C13" s="479"/>
      <c r="D13" s="479"/>
      <c r="E13" s="480"/>
    </row>
    <row r="14" spans="2:5" ht="13.5" customHeight="1" x14ac:dyDescent="0.15">
      <c r="B14" s="478"/>
      <c r="C14" s="479"/>
      <c r="D14" s="479"/>
      <c r="E14" s="480"/>
    </row>
    <row r="15" spans="2:5" ht="13.5" customHeight="1" x14ac:dyDescent="0.15">
      <c r="B15" s="478" t="s">
        <v>354</v>
      </c>
      <c r="C15" s="479"/>
      <c r="D15" s="479"/>
      <c r="E15" s="480"/>
    </row>
    <row r="16" spans="2:5" ht="13.5" customHeight="1" x14ac:dyDescent="0.15">
      <c r="B16" s="478"/>
      <c r="C16" s="479"/>
      <c r="D16" s="479"/>
      <c r="E16" s="480"/>
    </row>
    <row r="17" spans="2:5" ht="13.5" customHeight="1" x14ac:dyDescent="0.15">
      <c r="B17" s="478" t="s">
        <v>4</v>
      </c>
      <c r="C17" s="479"/>
      <c r="D17" s="479"/>
      <c r="E17" s="480"/>
    </row>
    <row r="18" spans="2:5" ht="13.5" customHeight="1" x14ac:dyDescent="0.15">
      <c r="B18" s="478"/>
      <c r="C18" s="479"/>
      <c r="D18" s="479"/>
      <c r="E18" s="480"/>
    </row>
    <row r="19" spans="2:5" ht="13.5" customHeight="1" x14ac:dyDescent="0.15">
      <c r="B19" s="478" t="s">
        <v>366</v>
      </c>
      <c r="C19" s="479"/>
      <c r="D19" s="479"/>
      <c r="E19" s="480"/>
    </row>
    <row r="20" spans="2:5" ht="13.5" customHeight="1" x14ac:dyDescent="0.15">
      <c r="B20" s="478"/>
      <c r="C20" s="479"/>
      <c r="D20" s="479"/>
      <c r="E20" s="480"/>
    </row>
    <row r="21" spans="2:5" ht="13.5" customHeight="1" x14ac:dyDescent="0.15">
      <c r="B21" s="478" t="s">
        <v>5</v>
      </c>
      <c r="C21" s="479"/>
      <c r="D21" s="479"/>
      <c r="E21" s="480"/>
    </row>
    <row r="22" spans="2:5" ht="13.5" customHeight="1" x14ac:dyDescent="0.15">
      <c r="B22" s="487"/>
      <c r="C22" s="488"/>
      <c r="D22" s="488"/>
      <c r="E22" s="489"/>
    </row>
    <row r="23" spans="2:5" ht="13.5" hidden="1" customHeight="1" x14ac:dyDescent="0.15">
      <c r="B23" s="490" t="s">
        <v>6</v>
      </c>
      <c r="C23" s="491"/>
      <c r="D23" s="491"/>
      <c r="E23" s="492"/>
    </row>
    <row r="24" spans="2:5" ht="13.5" hidden="1" customHeight="1" x14ac:dyDescent="0.15">
      <c r="B24" s="478"/>
      <c r="C24" s="479"/>
      <c r="D24" s="479"/>
      <c r="E24" s="480"/>
    </row>
    <row r="25" spans="2:5" ht="13.5" hidden="1" customHeight="1" x14ac:dyDescent="0.15">
      <c r="B25" s="478" t="s">
        <v>7</v>
      </c>
      <c r="C25" s="479"/>
      <c r="D25" s="479"/>
      <c r="E25" s="480"/>
    </row>
    <row r="26" spans="2:5" ht="13.5" hidden="1" customHeight="1" x14ac:dyDescent="0.15">
      <c r="B26" s="478"/>
      <c r="C26" s="479"/>
      <c r="D26" s="479"/>
      <c r="E26" s="480"/>
    </row>
    <row r="27" spans="2:5" ht="13.5" customHeight="1" x14ac:dyDescent="0.15">
      <c r="B27" s="478" t="s">
        <v>8</v>
      </c>
      <c r="C27" s="479"/>
      <c r="D27" s="479"/>
      <c r="E27" s="480"/>
    </row>
    <row r="28" spans="2:5" ht="13.5" customHeight="1" x14ac:dyDescent="0.15">
      <c r="B28" s="478"/>
      <c r="C28" s="479"/>
      <c r="D28" s="479"/>
      <c r="E28" s="480"/>
    </row>
    <row r="29" spans="2:5" x14ac:dyDescent="0.15">
      <c r="B29" s="478" t="s">
        <v>9</v>
      </c>
      <c r="C29" s="479"/>
      <c r="D29" s="479"/>
      <c r="E29" s="480"/>
    </row>
    <row r="30" spans="2:5" ht="14" thickBot="1" x14ac:dyDescent="0.2">
      <c r="B30" s="481"/>
      <c r="C30" s="482"/>
      <c r="D30" s="482"/>
      <c r="E30" s="483"/>
    </row>
  </sheetData>
  <mergeCells count="12">
    <mergeCell ref="B27:E28"/>
    <mergeCell ref="B29:E30"/>
    <mergeCell ref="B8:E8"/>
    <mergeCell ref="B9:E10"/>
    <mergeCell ref="B11:E12"/>
    <mergeCell ref="B13:E14"/>
    <mergeCell ref="B17:E18"/>
    <mergeCell ref="B21:E22"/>
    <mergeCell ref="B23:E24"/>
    <mergeCell ref="B25:E26"/>
    <mergeCell ref="B15:E16"/>
    <mergeCell ref="B19:E20"/>
  </mergeCells>
  <hyperlinks>
    <hyperlink ref="C9:D10" location="REMRate!A1" display="REMRate" xr:uid="{A5A58AA8-DA30-4748-850E-1D47207425C0}"/>
    <hyperlink ref="C11:D12" location="Ekotrope!A1" display="Ekotrope" xr:uid="{40B11D9E-9707-48D2-AEF5-A903385A9301}"/>
    <hyperlink ref="C13:D14" location="EnergyGauge!A1" display="EnergyGauge" xr:uid="{D03FD4CA-18D7-44C1-9560-F30F44FA9161}"/>
    <hyperlink ref="C17:D18" location="PreDrywall!A1" display="PreDrywall" xr:uid="{24B6A583-81E0-49E6-82C6-369EB60A4270}"/>
    <hyperlink ref="B21" location="HVACQiEval!A1" display="HVACQiEval!A1" xr:uid="{15ADFF19-9C1C-43AD-8D84-EA5F26184F62}"/>
    <hyperlink ref="B23" location="'2009 IECC'!A1" display="'2009 IECC'!A1" xr:uid="{E5E2D5BE-3DF1-4E04-B488-9746E2AA0777}"/>
    <hyperlink ref="B25" location="'2018 IECC'!A1" display="'2018 IECC'!A1" xr:uid="{2E79E9EC-F553-4B76-B792-D9BED594245C}"/>
    <hyperlink ref="B27" location="'photos-notes'!A1" display="'photos-notes'!A1" xr:uid="{B76BCEFB-F8EB-4C10-B1AF-14A2C993BBCC}"/>
    <hyperlink ref="B29" location="Reference!A1" display="Reference!A1" xr:uid="{936218E9-F90C-4497-A38D-D8CE627E5953}"/>
    <hyperlink ref="C15:D16" location="PreDrywall!A1" display="PreDrywall" xr:uid="{C274CBDE-BA26-7743-AA2E-CEBE642E8C04}"/>
    <hyperlink ref="B15:E16" location="FieldFinal!A1" display="FieldFinal" xr:uid="{8073ACA9-C4F9-6F41-B9D0-BDAF84F645B0}"/>
    <hyperlink ref="B19:E20" location="SamplingQA!A1" display="SamplingQA" xr:uid="{79009B0B-4D04-6B44-8FE3-3F312CD8C17E}"/>
  </hyperlink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5"/>
  <sheetViews>
    <sheetView zoomScale="90" zoomScaleNormal="90" workbookViewId="0">
      <selection activeCell="H23" sqref="H23"/>
    </sheetView>
  </sheetViews>
  <sheetFormatPr baseColWidth="10" defaultColWidth="8.5" defaultRowHeight="13" x14ac:dyDescent="0.15"/>
  <cols>
    <col min="1" max="1" width="19.5" bestFit="1" customWidth="1"/>
    <col min="3" max="3" width="23" bestFit="1" customWidth="1"/>
    <col min="4" max="4" width="8.5" customWidth="1"/>
    <col min="8" max="8" width="16.5" bestFit="1" customWidth="1"/>
    <col min="9" max="9" width="79.1640625" bestFit="1" customWidth="1"/>
  </cols>
  <sheetData>
    <row r="1" spans="1:9" s="5" customFormat="1" x14ac:dyDescent="0.15">
      <c r="A1" s="5" t="s">
        <v>279</v>
      </c>
      <c r="C1" s="11" t="s">
        <v>280</v>
      </c>
      <c r="D1" s="12"/>
      <c r="E1" s="5" t="s">
        <v>281</v>
      </c>
      <c r="I1" s="5" t="s">
        <v>282</v>
      </c>
    </row>
    <row r="2" spans="1:9" x14ac:dyDescent="0.15">
      <c r="A2" s="1"/>
      <c r="C2" s="8"/>
      <c r="D2" s="7"/>
    </row>
    <row r="3" spans="1:9" x14ac:dyDescent="0.15">
      <c r="A3" s="2" t="s">
        <v>223</v>
      </c>
      <c r="C3" s="13" t="s">
        <v>363</v>
      </c>
      <c r="D3" s="1"/>
      <c r="E3" t="s">
        <v>283</v>
      </c>
      <c r="G3" t="s">
        <v>284</v>
      </c>
      <c r="I3" t="s">
        <v>223</v>
      </c>
    </row>
    <row r="4" spans="1:9" x14ac:dyDescent="0.15">
      <c r="A4" s="3">
        <v>1</v>
      </c>
      <c r="C4" s="13" t="s">
        <v>287</v>
      </c>
      <c r="E4" t="s">
        <v>285</v>
      </c>
      <c r="G4" t="s">
        <v>286</v>
      </c>
      <c r="I4" t="s">
        <v>220</v>
      </c>
    </row>
    <row r="5" spans="1:9" x14ac:dyDescent="0.15">
      <c r="A5" s="3">
        <v>2</v>
      </c>
      <c r="C5" s="13" t="s">
        <v>288</v>
      </c>
      <c r="I5" t="s">
        <v>270</v>
      </c>
    </row>
    <row r="6" spans="1:9" x14ac:dyDescent="0.15">
      <c r="A6" s="3">
        <v>3</v>
      </c>
      <c r="C6" s="9" t="s">
        <v>360</v>
      </c>
    </row>
    <row r="7" spans="1:9" x14ac:dyDescent="0.15">
      <c r="A7" s="2" t="s">
        <v>270</v>
      </c>
      <c r="C7" s="9" t="s">
        <v>361</v>
      </c>
      <c r="I7" s="35" t="s">
        <v>260</v>
      </c>
    </row>
    <row r="8" spans="1:9" ht="16" x14ac:dyDescent="0.15">
      <c r="H8" s="1" t="s">
        <v>289</v>
      </c>
      <c r="I8" s="32" t="s">
        <v>290</v>
      </c>
    </row>
    <row r="9" spans="1:9" ht="16" x14ac:dyDescent="0.15">
      <c r="I9" s="32" t="s">
        <v>253</v>
      </c>
    </row>
    <row r="10" spans="1:9" ht="16" x14ac:dyDescent="0.15">
      <c r="A10" s="1"/>
      <c r="C10" s="13" t="s">
        <v>364</v>
      </c>
      <c r="I10" s="32" t="s">
        <v>291</v>
      </c>
    </row>
    <row r="11" spans="1:9" ht="16" x14ac:dyDescent="0.15">
      <c r="A11" s="2" t="s">
        <v>223</v>
      </c>
      <c r="C11" s="9" t="s">
        <v>365</v>
      </c>
      <c r="I11" s="33" t="s">
        <v>292</v>
      </c>
    </row>
    <row r="12" spans="1:9" x14ac:dyDescent="0.15">
      <c r="A12" s="2" t="s">
        <v>220</v>
      </c>
      <c r="C12" s="9" t="s">
        <v>362</v>
      </c>
    </row>
    <row r="13" spans="1:9" x14ac:dyDescent="0.15">
      <c r="A13" s="2" t="s">
        <v>270</v>
      </c>
    </row>
    <row r="14" spans="1:9" x14ac:dyDescent="0.15">
      <c r="I14" s="35" t="s">
        <v>260</v>
      </c>
    </row>
    <row r="15" spans="1:9" ht="17" x14ac:dyDescent="0.15">
      <c r="H15" s="1" t="s">
        <v>293</v>
      </c>
      <c r="I15" s="34" t="s">
        <v>294</v>
      </c>
    </row>
    <row r="16" spans="1:9" ht="17" x14ac:dyDescent="0.15">
      <c r="C16" s="5" t="s">
        <v>418</v>
      </c>
      <c r="I16" s="34" t="s">
        <v>295</v>
      </c>
    </row>
    <row r="17" spans="1:9" ht="17" x14ac:dyDescent="0.15">
      <c r="A17" s="2" t="s">
        <v>223</v>
      </c>
      <c r="C17" s="9"/>
      <c r="I17" s="34" t="s">
        <v>401</v>
      </c>
    </row>
    <row r="18" spans="1:9" x14ac:dyDescent="0.15">
      <c r="A18" s="2" t="s">
        <v>220</v>
      </c>
      <c r="C18" s="13" t="s">
        <v>420</v>
      </c>
    </row>
    <row r="19" spans="1:9" ht="17" x14ac:dyDescent="0.15">
      <c r="C19" s="13" t="s">
        <v>422</v>
      </c>
      <c r="I19" s="36" t="s">
        <v>260</v>
      </c>
    </row>
    <row r="20" spans="1:9" ht="16" x14ac:dyDescent="0.15">
      <c r="C20" s="13" t="s">
        <v>421</v>
      </c>
      <c r="H20" s="1" t="s">
        <v>296</v>
      </c>
      <c r="I20" s="33" t="s">
        <v>297</v>
      </c>
    </row>
    <row r="21" spans="1:9" ht="16" x14ac:dyDescent="0.15">
      <c r="C21" s="13" t="s">
        <v>423</v>
      </c>
      <c r="I21" s="33" t="s">
        <v>268</v>
      </c>
    </row>
    <row r="24" spans="1:9" x14ac:dyDescent="0.15">
      <c r="H24" s="1" t="s">
        <v>404</v>
      </c>
      <c r="I24" t="s">
        <v>283</v>
      </c>
    </row>
    <row r="25" spans="1:9" x14ac:dyDescent="0.15">
      <c r="I25" t="s">
        <v>285</v>
      </c>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971"/>
  <sheetViews>
    <sheetView topLeftCell="A8" zoomScale="60" zoomScaleNormal="60" zoomScaleSheetLayoutView="40" zoomScalePageLayoutView="50" workbookViewId="0">
      <selection activeCell="C49" sqref="C49"/>
    </sheetView>
  </sheetViews>
  <sheetFormatPr baseColWidth="10" defaultColWidth="14.5" defaultRowHeight="16" outlineLevelRow="1" outlineLevelCol="1" x14ac:dyDescent="0.2"/>
  <cols>
    <col min="1" max="1" width="15" style="1" customWidth="1"/>
    <col min="2" max="2" width="65.5" style="1" customWidth="1"/>
    <col min="3" max="3" width="84.5" style="4" hidden="1" customWidth="1" outlineLevel="1"/>
    <col min="4" max="4" width="60.5" style="5" hidden="1" customWidth="1" outlineLevel="1"/>
    <col min="5" max="5" width="25" style="1" customWidth="1" collapsed="1"/>
    <col min="6" max="10" width="20.1640625" style="1" hidden="1" customWidth="1" outlineLevel="1"/>
    <col min="11" max="11" width="31.5" style="1" customWidth="1" collapsed="1"/>
    <col min="12" max="12" width="47.5" style="1" customWidth="1"/>
    <col min="13" max="13" width="13" style="1" bestFit="1" customWidth="1"/>
    <col min="14" max="16384" width="14.5" style="1"/>
  </cols>
  <sheetData>
    <row r="1" spans="1:93" s="38" customFormat="1" ht="114.75" customHeight="1" x14ac:dyDescent="0.2">
      <c r="A1" s="107"/>
      <c r="B1" s="500"/>
      <c r="C1" s="500"/>
      <c r="D1" s="500"/>
      <c r="E1" s="500"/>
      <c r="F1" s="500"/>
      <c r="G1" s="500"/>
      <c r="H1" s="500"/>
      <c r="I1" s="108"/>
      <c r="J1" s="109"/>
      <c r="K1" s="41"/>
      <c r="L1" s="41"/>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row>
    <row r="2" spans="1:93" s="4" customFormat="1" ht="32.25" customHeight="1" x14ac:dyDescent="0.2">
      <c r="A2" s="510" t="s">
        <v>10</v>
      </c>
      <c r="B2" s="510"/>
      <c r="C2" s="510"/>
      <c r="D2" s="510"/>
      <c r="E2" s="510"/>
      <c r="F2" s="510"/>
      <c r="G2" s="510"/>
      <c r="H2" s="110"/>
      <c r="I2" s="111"/>
      <c r="J2" s="111"/>
      <c r="K2" s="498" t="s">
        <v>11</v>
      </c>
      <c r="L2" s="49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row>
    <row r="3" spans="1:93" s="4" customFormat="1" ht="21" customHeight="1" x14ac:dyDescent="0.2">
      <c r="A3" s="496" t="s">
        <v>409</v>
      </c>
      <c r="B3" s="497"/>
      <c r="C3" s="54"/>
      <c r="D3" s="54"/>
      <c r="E3" s="78"/>
      <c r="F3" s="49"/>
      <c r="G3" s="49"/>
      <c r="H3" s="49"/>
      <c r="I3" s="49"/>
      <c r="J3" s="49"/>
      <c r="K3" s="23" t="s">
        <v>12</v>
      </c>
      <c r="L3" s="14"/>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row>
    <row r="4" spans="1:93" s="4" customFormat="1" ht="21" customHeight="1" x14ac:dyDescent="0.2">
      <c r="A4" s="79" t="s">
        <v>13</v>
      </c>
      <c r="B4" s="50"/>
      <c r="C4" s="50"/>
      <c r="D4" s="49"/>
      <c r="E4" s="49"/>
      <c r="F4" s="49"/>
      <c r="G4" s="49"/>
      <c r="H4" s="49"/>
      <c r="I4" s="49"/>
      <c r="J4" s="49"/>
      <c r="K4" s="23" t="s">
        <v>14</v>
      </c>
      <c r="L4" s="6" t="s">
        <v>359</v>
      </c>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row>
    <row r="5" spans="1:93" s="4" customFormat="1" ht="21" customHeight="1" thickBot="1" x14ac:dyDescent="0.25">
      <c r="A5" s="53" t="s">
        <v>431</v>
      </c>
      <c r="B5" s="53"/>
      <c r="C5" s="53"/>
      <c r="D5" s="49"/>
      <c r="E5" s="49"/>
      <c r="F5" s="49"/>
      <c r="G5" s="49"/>
      <c r="H5" s="49"/>
      <c r="I5" s="49"/>
      <c r="J5" s="49"/>
      <c r="K5" s="442" t="s">
        <v>419</v>
      </c>
      <c r="L5" s="193"/>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row>
    <row r="6" spans="1:93" s="4" customFormat="1" ht="21" customHeight="1" x14ac:dyDescent="0.2">
      <c r="A6" s="501" t="s">
        <v>406</v>
      </c>
      <c r="B6" s="502"/>
      <c r="C6" s="503"/>
      <c r="D6" s="56"/>
      <c r="E6" s="49"/>
      <c r="F6" s="49"/>
      <c r="G6" s="49"/>
      <c r="H6" s="49"/>
      <c r="I6" s="49"/>
      <c r="J6" s="49"/>
      <c r="K6" s="192" t="s">
        <v>15</v>
      </c>
      <c r="L6" s="193"/>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row>
    <row r="7" spans="1:93" s="4" customFormat="1" ht="21" customHeight="1" x14ac:dyDescent="0.2">
      <c r="A7" s="504"/>
      <c r="B7" s="505"/>
      <c r="C7" s="506"/>
      <c r="D7" s="56"/>
      <c r="E7" s="49"/>
      <c r="F7" s="49"/>
      <c r="G7" s="49"/>
      <c r="H7" s="49"/>
      <c r="I7" s="49"/>
      <c r="J7" s="49"/>
      <c r="K7" s="192" t="s">
        <v>425</v>
      </c>
      <c r="L7" s="193"/>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row>
    <row r="8" spans="1:93" s="4" customFormat="1" ht="21" customHeight="1" x14ac:dyDescent="0.2">
      <c r="A8" s="504"/>
      <c r="B8" s="505"/>
      <c r="C8" s="506"/>
      <c r="D8" s="56"/>
      <c r="E8" s="49"/>
      <c r="F8" s="49"/>
      <c r="G8" s="49"/>
      <c r="H8" s="49"/>
      <c r="I8" s="49"/>
      <c r="J8" s="49"/>
      <c r="K8" s="192" t="s">
        <v>424</v>
      </c>
      <c r="L8" s="193"/>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row>
    <row r="9" spans="1:93" s="4" customFormat="1" ht="21" customHeight="1" x14ac:dyDescent="0.2">
      <c r="A9" s="504"/>
      <c r="B9" s="505"/>
      <c r="C9" s="506"/>
      <c r="D9" s="56"/>
      <c r="E9" s="49"/>
      <c r="F9" s="49"/>
      <c r="G9" s="49"/>
      <c r="H9" s="49"/>
      <c r="I9" s="49"/>
      <c r="J9" s="49"/>
      <c r="K9" s="192" t="s">
        <v>17</v>
      </c>
      <c r="L9" s="193"/>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row>
    <row r="10" spans="1:93" s="4" customFormat="1" ht="21" customHeight="1" x14ac:dyDescent="0.2">
      <c r="A10" s="504"/>
      <c r="B10" s="505"/>
      <c r="C10" s="506"/>
      <c r="D10" s="56"/>
      <c r="E10" s="49"/>
      <c r="F10" s="49"/>
      <c r="G10" s="49"/>
      <c r="H10" s="49"/>
      <c r="I10" s="49"/>
      <c r="J10" s="49"/>
      <c r="K10" s="192" t="s">
        <v>18</v>
      </c>
      <c r="L10" s="193"/>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row>
    <row r="11" spans="1:93" s="4" customFormat="1" ht="21" customHeight="1" x14ac:dyDescent="0.2">
      <c r="A11" s="504"/>
      <c r="B11" s="505"/>
      <c r="C11" s="506"/>
      <c r="D11" s="56"/>
      <c r="E11" s="49"/>
      <c r="F11" s="49"/>
      <c r="G11" s="49"/>
      <c r="H11" s="49"/>
      <c r="I11" s="49"/>
      <c r="J11" s="49"/>
      <c r="K11" s="192" t="s">
        <v>19</v>
      </c>
      <c r="L11" s="193"/>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row>
    <row r="12" spans="1:93" s="4" customFormat="1" ht="21" customHeight="1" x14ac:dyDescent="0.2">
      <c r="A12" s="504"/>
      <c r="B12" s="505"/>
      <c r="C12" s="506"/>
      <c r="D12" s="56"/>
      <c r="E12" s="49"/>
      <c r="F12" s="49"/>
      <c r="G12" s="49"/>
      <c r="H12" s="49"/>
      <c r="I12" s="49"/>
      <c r="J12" s="49"/>
      <c r="K12" s="192" t="s">
        <v>20</v>
      </c>
      <c r="L12" s="193"/>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row>
    <row r="13" spans="1:93" s="4" customFormat="1" ht="21" customHeight="1" x14ac:dyDescent="0.2">
      <c r="A13" s="504"/>
      <c r="B13" s="505"/>
      <c r="C13" s="506"/>
      <c r="D13" s="56"/>
      <c r="E13" s="49"/>
      <c r="F13" s="49"/>
      <c r="G13" s="49"/>
      <c r="H13" s="49"/>
      <c r="I13" s="49"/>
      <c r="J13" s="49"/>
      <c r="K13" s="192" t="s">
        <v>21</v>
      </c>
      <c r="L13" s="193"/>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row>
    <row r="14" spans="1:93" s="4" customFormat="1" ht="21" customHeight="1" x14ac:dyDescent="0.2">
      <c r="A14" s="504"/>
      <c r="B14" s="505"/>
      <c r="C14" s="506"/>
      <c r="D14" s="56"/>
      <c r="E14" s="49"/>
      <c r="F14" s="49"/>
      <c r="G14" s="49"/>
      <c r="H14" s="49"/>
      <c r="I14" s="49"/>
      <c r="J14" s="49"/>
      <c r="K14" s="192" t="s">
        <v>22</v>
      </c>
      <c r="L14" s="194"/>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row>
    <row r="15" spans="1:93" s="4" customFormat="1" ht="21" customHeight="1" x14ac:dyDescent="0.2">
      <c r="A15" s="504"/>
      <c r="B15" s="505"/>
      <c r="C15" s="506"/>
      <c r="D15" s="56"/>
      <c r="E15" s="49"/>
      <c r="F15" s="49"/>
      <c r="G15" s="49"/>
      <c r="H15" s="49"/>
      <c r="I15" s="49"/>
      <c r="J15" s="49"/>
      <c r="K15" s="192" t="s">
        <v>23</v>
      </c>
      <c r="L15" s="193"/>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row>
    <row r="16" spans="1:93" ht="21" customHeight="1" x14ac:dyDescent="0.2">
      <c r="A16" s="504"/>
      <c r="B16" s="505"/>
      <c r="C16" s="506"/>
      <c r="D16" s="56"/>
      <c r="E16" s="49"/>
      <c r="F16" s="49"/>
      <c r="G16" s="49"/>
      <c r="H16" s="49"/>
      <c r="I16" s="49"/>
      <c r="J16" s="49"/>
      <c r="K16" s="195" t="s">
        <v>24</v>
      </c>
      <c r="L16" s="193"/>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row>
    <row r="17" spans="1:93" ht="27" customHeight="1" thickBot="1" x14ac:dyDescent="0.25">
      <c r="A17" s="507"/>
      <c r="B17" s="508"/>
      <c r="C17" s="509"/>
      <c r="D17" s="293" t="s">
        <v>352</v>
      </c>
      <c r="E17" s="165" t="str" cm="1">
        <f t="array" ref="E17">IF((OR(E24="Unsatisfactory",E26="Unsatisfactory",E28="Unsatisfactory",E30="Unsatisfactory",E31="Unsatisfactory",E35="Unsatisfactory",E36="Unsatisfactory",E24:E70=3,E18="FAIL: DISCIPLINARY ACTION",E18="FAIL", E24:E70=3,E18="")),"CORRECT AND RESUBMIT","OK TO SUBMIT")</f>
        <v>OK TO SUBMIT</v>
      </c>
      <c r="F17" s="49"/>
      <c r="G17" s="49"/>
      <c r="H17" s="49"/>
      <c r="I17" s="49"/>
      <c r="J17" s="49"/>
      <c r="K17" s="195" t="s">
        <v>26</v>
      </c>
      <c r="L17" s="193"/>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row>
    <row r="18" spans="1:93" s="138" customFormat="1" ht="54" customHeight="1" thickBot="1" x14ac:dyDescent="0.2">
      <c r="A18" s="395" t="s">
        <v>402</v>
      </c>
      <c r="B18" s="396" t="s">
        <v>283</v>
      </c>
      <c r="C18" s="136"/>
      <c r="D18" s="293" t="s">
        <v>353</v>
      </c>
      <c r="E18" s="179" t="str">
        <f>IF(E68="Unsatisfactory","FAIL: DISCIPLINARY ACTION",IF(OR(K22&gt;K20),"FAIL","PASS"))</f>
        <v>PASS</v>
      </c>
      <c r="F18" s="49"/>
      <c r="G18" s="49"/>
      <c r="H18" s="49"/>
      <c r="I18" s="49"/>
      <c r="J18" s="49"/>
      <c r="K18" s="444">
        <f>K20</f>
        <v>214.75</v>
      </c>
      <c r="L18" s="45"/>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row>
    <row r="19" spans="1:93" s="4" customFormat="1" ht="19.5" hidden="1" customHeight="1" outlineLevel="1" thickBot="1" x14ac:dyDescent="0.25">
      <c r="A19" s="196"/>
      <c r="B19" s="511" t="s">
        <v>403</v>
      </c>
      <c r="C19" s="137"/>
      <c r="D19" s="137"/>
      <c r="E19" s="139" t="s">
        <v>27</v>
      </c>
      <c r="F19" s="49"/>
      <c r="G19" s="49"/>
      <c r="H19" s="49"/>
      <c r="I19" s="49"/>
      <c r="J19" s="49"/>
      <c r="K19" s="140">
        <v>0.25</v>
      </c>
      <c r="L19" s="141"/>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row>
    <row r="20" spans="1:93" s="4" customFormat="1" ht="25.5" hidden="1" customHeight="1" outlineLevel="1" thickBot="1" x14ac:dyDescent="0.25">
      <c r="A20" s="196"/>
      <c r="B20" s="512"/>
      <c r="C20" s="137"/>
      <c r="D20" s="137"/>
      <c r="E20" s="139" t="s">
        <v>28</v>
      </c>
      <c r="F20" s="49"/>
      <c r="G20" s="49"/>
      <c r="H20" s="49"/>
      <c r="I20" s="49"/>
      <c r="J20" s="49"/>
      <c r="K20" s="142">
        <f>K19*K21</f>
        <v>214.75</v>
      </c>
      <c r="L20" s="415"/>
      <c r="M20" s="256"/>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c r="CK20" s="137"/>
      <c r="CL20" s="137"/>
      <c r="CM20" s="137"/>
      <c r="CN20" s="137"/>
      <c r="CO20" s="137"/>
    </row>
    <row r="21" spans="1:93" s="138" customFormat="1" ht="39" customHeight="1" collapsed="1" thickBot="1" x14ac:dyDescent="0.25">
      <c r="A21" s="206"/>
      <c r="B21" s="513"/>
      <c r="C21" s="137"/>
      <c r="D21" s="137"/>
      <c r="E21" s="143" t="s">
        <v>29</v>
      </c>
      <c r="F21" s="49"/>
      <c r="G21" s="49"/>
      <c r="H21" s="49"/>
      <c r="I21" s="49"/>
      <c r="J21" s="49"/>
      <c r="K21" s="414">
        <f>IF(B18="YES",(SUM(J24:J66,J69:J73)),SUM(J24:J66))</f>
        <v>859</v>
      </c>
      <c r="L21" s="413">
        <f>(K21-K22)/K21</f>
        <v>1</v>
      </c>
      <c r="M21" s="431" t="s">
        <v>408</v>
      </c>
      <c r="N21" s="246"/>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c r="CK21" s="137"/>
      <c r="CL21" s="137"/>
      <c r="CM21" s="137"/>
      <c r="CN21" s="137"/>
      <c r="CO21" s="137"/>
    </row>
    <row r="22" spans="1:93" s="146" customFormat="1" ht="120" thickBot="1" x14ac:dyDescent="0.2">
      <c r="A22" s="119" t="s">
        <v>325</v>
      </c>
      <c r="B22" s="120" t="s">
        <v>358</v>
      </c>
      <c r="C22" s="120" t="s">
        <v>30</v>
      </c>
      <c r="D22" s="120" t="s">
        <v>31</v>
      </c>
      <c r="E22" s="120" t="s">
        <v>32</v>
      </c>
      <c r="F22" s="120" t="s">
        <v>33</v>
      </c>
      <c r="G22" s="120" t="s">
        <v>34</v>
      </c>
      <c r="H22" s="120" t="s">
        <v>35</v>
      </c>
      <c r="I22" s="144" t="s">
        <v>36</v>
      </c>
      <c r="J22" s="144" t="s">
        <v>37</v>
      </c>
      <c r="K22" s="291">
        <f>IF(B18="YES",SUM(K24:K73),SUM(K24:K68))</f>
        <v>0</v>
      </c>
      <c r="L22" s="416" t="s">
        <v>437</v>
      </c>
      <c r="M22" s="136"/>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c r="CK22" s="137"/>
      <c r="CL22" s="137"/>
      <c r="CM22" s="137"/>
      <c r="CN22" s="137"/>
      <c r="CO22" s="137"/>
    </row>
    <row r="23" spans="1:93" s="150" customFormat="1" ht="156" hidden="1" customHeight="1" outlineLevel="1" x14ac:dyDescent="0.15">
      <c r="A23" s="121"/>
      <c r="B23" s="122"/>
      <c r="C23" s="80"/>
      <c r="D23" s="81"/>
      <c r="E23" s="147"/>
      <c r="F23" s="148" t="s">
        <v>327</v>
      </c>
      <c r="G23" s="148" t="s">
        <v>328</v>
      </c>
      <c r="H23" s="407" t="s">
        <v>329</v>
      </c>
      <c r="I23" s="147"/>
      <c r="J23" s="147"/>
      <c r="K23" s="147" t="s">
        <v>39</v>
      </c>
      <c r="L23" s="149"/>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7"/>
      <c r="AZ23" s="137"/>
      <c r="BA23" s="137"/>
      <c r="BB23" s="137"/>
      <c r="BC23" s="137"/>
      <c r="BD23" s="137"/>
      <c r="BE23" s="137"/>
      <c r="BF23" s="137"/>
      <c r="BG23" s="137"/>
      <c r="BH23" s="137"/>
      <c r="BI23" s="137"/>
      <c r="BJ23" s="137"/>
      <c r="BK23" s="137"/>
      <c r="BL23" s="137"/>
      <c r="BM23" s="137"/>
      <c r="BN23" s="137"/>
      <c r="BO23" s="137"/>
      <c r="BP23" s="137"/>
      <c r="BQ23" s="137"/>
      <c r="BR23" s="137"/>
      <c r="BS23" s="137"/>
      <c r="BT23" s="137"/>
      <c r="BU23" s="137"/>
      <c r="BV23" s="137"/>
      <c r="BW23" s="137"/>
      <c r="BX23" s="137"/>
      <c r="BY23" s="137"/>
      <c r="BZ23" s="137"/>
      <c r="CA23" s="137"/>
      <c r="CB23" s="137"/>
      <c r="CC23" s="137"/>
      <c r="CD23" s="137"/>
      <c r="CE23" s="137"/>
      <c r="CF23" s="137"/>
      <c r="CG23" s="137"/>
      <c r="CH23" s="137"/>
      <c r="CI23" s="137"/>
      <c r="CJ23" s="137"/>
      <c r="CK23" s="137"/>
      <c r="CL23" s="137"/>
      <c r="CM23" s="137"/>
      <c r="CN23" s="137"/>
      <c r="CO23" s="137"/>
    </row>
    <row r="24" spans="1:93" s="4" customFormat="1" ht="21" customHeight="1" collapsed="1" x14ac:dyDescent="0.2">
      <c r="A24" s="123" t="s">
        <v>40</v>
      </c>
      <c r="B24" s="124" t="s">
        <v>41</v>
      </c>
      <c r="C24" s="125" t="s">
        <v>42</v>
      </c>
      <c r="D24" s="82" t="s">
        <v>43</v>
      </c>
      <c r="E24" s="295"/>
      <c r="F24" s="152">
        <v>2</v>
      </c>
      <c r="G24" s="152">
        <v>2</v>
      </c>
      <c r="H24" s="152">
        <f>IF(E24="n/a",0,(2*G24+F24))</f>
        <v>6</v>
      </c>
      <c r="I24" s="153">
        <v>1</v>
      </c>
      <c r="J24" s="152">
        <f>H24*I24</f>
        <v>6</v>
      </c>
      <c r="K24" s="152" t="str">
        <f>IF(E24="","",IF(E24="N/A","",IF(E24="Satisfactory","",IF(E24="Unsatisfactory",H24*I24,""))))</f>
        <v/>
      </c>
      <c r="L24" s="154"/>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c r="CB24" s="137"/>
      <c r="CC24" s="137"/>
      <c r="CD24" s="137"/>
      <c r="CE24" s="137"/>
      <c r="CF24" s="137"/>
      <c r="CG24" s="137"/>
      <c r="CH24" s="137"/>
      <c r="CI24" s="137"/>
      <c r="CJ24" s="137"/>
      <c r="CK24" s="137"/>
      <c r="CL24" s="137"/>
      <c r="CM24" s="137"/>
      <c r="CN24" s="137"/>
      <c r="CO24" s="137"/>
    </row>
    <row r="25" spans="1:93" s="4" customFormat="1" ht="21" customHeight="1" x14ac:dyDescent="0.2">
      <c r="A25" s="123">
        <v>2</v>
      </c>
      <c r="B25" s="126" t="s">
        <v>44</v>
      </c>
      <c r="C25" s="125" t="s">
        <v>410</v>
      </c>
      <c r="D25" s="83" t="s">
        <v>45</v>
      </c>
      <c r="E25" s="295"/>
      <c r="F25" s="152">
        <v>4</v>
      </c>
      <c r="G25" s="152">
        <v>4</v>
      </c>
      <c r="H25" s="152">
        <f t="shared" ref="H25:H66" si="0">IF(E25="n/a",0,(2*G25+F25))</f>
        <v>12</v>
      </c>
      <c r="I25" s="153">
        <v>2</v>
      </c>
      <c r="J25" s="152">
        <f t="shared" ref="J25:J66" si="1">H25*I25</f>
        <v>24</v>
      </c>
      <c r="K25" s="152" t="str">
        <f t="shared" ref="K25:K31" si="2">IF(E25="","",IF(E25="N/A","",IF(E25="Satisfactory","",IF(E25="Unsatisfactory",H25*I25,""))))</f>
        <v/>
      </c>
      <c r="L25" s="154"/>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row>
    <row r="26" spans="1:93" s="4" customFormat="1" ht="21" customHeight="1" x14ac:dyDescent="0.2">
      <c r="A26" s="123" t="s">
        <v>165</v>
      </c>
      <c r="B26" s="127" t="s">
        <v>441</v>
      </c>
      <c r="C26" s="411" t="s">
        <v>48</v>
      </c>
      <c r="D26" s="82" t="s">
        <v>49</v>
      </c>
      <c r="E26" s="295"/>
      <c r="F26" s="152">
        <v>4</v>
      </c>
      <c r="G26" s="152">
        <v>2</v>
      </c>
      <c r="H26" s="152">
        <f t="shared" si="0"/>
        <v>8</v>
      </c>
      <c r="I26" s="155">
        <v>1</v>
      </c>
      <c r="J26" s="152">
        <f t="shared" si="1"/>
        <v>8</v>
      </c>
      <c r="K26" s="152" t="str">
        <f>IF(E26="","",IF(E26="N/A","",IF(E26="Satisfactory","",IF(E26="Unsatisfactory",H26*I26,""))))</f>
        <v/>
      </c>
      <c r="L26" s="154"/>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row>
    <row r="27" spans="1:93" s="89" customFormat="1" ht="19.5" customHeight="1" x14ac:dyDescent="0.2">
      <c r="A27" s="123">
        <v>4</v>
      </c>
      <c r="B27" s="208" t="s">
        <v>442</v>
      </c>
      <c r="C27" s="405" t="s">
        <v>457</v>
      </c>
      <c r="D27" s="387" t="s">
        <v>45</v>
      </c>
      <c r="E27" s="295"/>
      <c r="F27" s="210">
        <v>4</v>
      </c>
      <c r="G27" s="210">
        <v>2</v>
      </c>
      <c r="H27" s="211">
        <f t="shared" si="0"/>
        <v>8</v>
      </c>
      <c r="I27" s="212">
        <v>1</v>
      </c>
      <c r="J27" s="210">
        <f>H27*I27</f>
        <v>8</v>
      </c>
      <c r="K27" s="211" t="str">
        <f>IF(E27="","",IF(E27="N/A","",IF(E27="Satisfactory","",IF(E27="Unsatisfactory",H27*I27,""))))</f>
        <v/>
      </c>
      <c r="L27" s="212"/>
    </row>
    <row r="28" spans="1:93" s="4" customFormat="1" ht="21" customHeight="1" x14ac:dyDescent="0.2">
      <c r="A28" s="123" t="s">
        <v>50</v>
      </c>
      <c r="B28" s="127" t="s">
        <v>324</v>
      </c>
      <c r="C28" s="125" t="s">
        <v>51</v>
      </c>
      <c r="D28" s="82" t="s">
        <v>52</v>
      </c>
      <c r="E28" s="295"/>
      <c r="F28" s="152">
        <v>4</v>
      </c>
      <c r="G28" s="152">
        <v>1</v>
      </c>
      <c r="H28" s="152">
        <f t="shared" si="0"/>
        <v>6</v>
      </c>
      <c r="I28" s="155">
        <v>1</v>
      </c>
      <c r="J28" s="152">
        <f t="shared" si="1"/>
        <v>6</v>
      </c>
      <c r="K28" s="152" t="str">
        <f t="shared" si="2"/>
        <v/>
      </c>
      <c r="L28" s="154"/>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row>
    <row r="29" spans="1:93" s="4" customFormat="1" ht="21" customHeight="1" x14ac:dyDescent="0.2">
      <c r="A29" s="123">
        <v>6</v>
      </c>
      <c r="B29" s="127" t="s">
        <v>407</v>
      </c>
      <c r="C29" s="125" t="s">
        <v>53</v>
      </c>
      <c r="D29" s="82" t="s">
        <v>52</v>
      </c>
      <c r="E29" s="295"/>
      <c r="F29" s="152">
        <v>4</v>
      </c>
      <c r="G29" s="152">
        <v>4</v>
      </c>
      <c r="H29" s="152">
        <f t="shared" si="0"/>
        <v>12</v>
      </c>
      <c r="I29" s="155">
        <v>2</v>
      </c>
      <c r="J29" s="152">
        <f t="shared" si="1"/>
        <v>24</v>
      </c>
      <c r="K29" s="152" t="str">
        <f t="shared" si="2"/>
        <v/>
      </c>
      <c r="L29" s="154"/>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row>
    <row r="30" spans="1:93" s="4" customFormat="1" ht="21" customHeight="1" x14ac:dyDescent="0.2">
      <c r="A30" s="123" t="s">
        <v>54</v>
      </c>
      <c r="B30" s="127" t="s">
        <v>454</v>
      </c>
      <c r="C30" s="125" t="s">
        <v>504</v>
      </c>
      <c r="D30" s="82" t="s">
        <v>52</v>
      </c>
      <c r="E30" s="295"/>
      <c r="F30" s="152">
        <v>2</v>
      </c>
      <c r="G30" s="152">
        <v>3</v>
      </c>
      <c r="H30" s="152">
        <f t="shared" si="0"/>
        <v>8</v>
      </c>
      <c r="I30" s="155">
        <v>2</v>
      </c>
      <c r="J30" s="152">
        <f t="shared" si="1"/>
        <v>16</v>
      </c>
      <c r="K30" s="152" t="str">
        <f t="shared" si="2"/>
        <v/>
      </c>
      <c r="L30" s="154"/>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c r="CK30" s="137"/>
      <c r="CL30" s="137"/>
      <c r="CM30" s="137"/>
      <c r="CN30" s="137"/>
      <c r="CO30" s="137"/>
    </row>
    <row r="31" spans="1:93" s="4" customFormat="1" ht="21" customHeight="1" collapsed="1" x14ac:dyDescent="0.2">
      <c r="A31" s="123" t="s">
        <v>399</v>
      </c>
      <c r="B31" s="127" t="s">
        <v>55</v>
      </c>
      <c r="C31" s="125" t="s">
        <v>56</v>
      </c>
      <c r="D31" s="82" t="s">
        <v>57</v>
      </c>
      <c r="E31" s="295"/>
      <c r="F31" s="152">
        <v>4</v>
      </c>
      <c r="G31" s="152">
        <v>3</v>
      </c>
      <c r="H31" s="152">
        <f t="shared" si="0"/>
        <v>10</v>
      </c>
      <c r="I31" s="155">
        <v>2</v>
      </c>
      <c r="J31" s="152">
        <f t="shared" si="1"/>
        <v>20</v>
      </c>
      <c r="K31" s="152" t="str">
        <f t="shared" si="2"/>
        <v/>
      </c>
      <c r="L31" s="154"/>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row>
    <row r="32" spans="1:93" s="4" customFormat="1" ht="21" customHeight="1" x14ac:dyDescent="0.2">
      <c r="A32" s="123">
        <v>9</v>
      </c>
      <c r="B32" s="128" t="s">
        <v>58</v>
      </c>
      <c r="C32" s="129" t="s">
        <v>443</v>
      </c>
      <c r="D32" s="82" t="s">
        <v>57</v>
      </c>
      <c r="E32" s="295"/>
      <c r="F32" s="152">
        <v>4</v>
      </c>
      <c r="G32" s="152">
        <v>2</v>
      </c>
      <c r="H32" s="152">
        <f t="shared" si="0"/>
        <v>8</v>
      </c>
      <c r="I32" s="156">
        <v>2</v>
      </c>
      <c r="J32" s="152">
        <f t="shared" si="1"/>
        <v>16</v>
      </c>
      <c r="K32" s="152" t="str">
        <f>IF(E32="","",IF(E32="N/A","",IF(E32="Satisfactory","",H32*E32)))</f>
        <v/>
      </c>
      <c r="L32" s="154"/>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row>
    <row r="33" spans="1:93" s="4" customFormat="1" ht="21" customHeight="1" x14ac:dyDescent="0.2">
      <c r="A33" s="123">
        <v>10</v>
      </c>
      <c r="B33" s="130" t="s">
        <v>59</v>
      </c>
      <c r="C33" s="408" t="s">
        <v>60</v>
      </c>
      <c r="D33" s="82" t="s">
        <v>61</v>
      </c>
      <c r="E33" s="295"/>
      <c r="F33" s="152">
        <v>4</v>
      </c>
      <c r="G33" s="152">
        <v>3</v>
      </c>
      <c r="H33" s="152">
        <f t="shared" si="0"/>
        <v>10</v>
      </c>
      <c r="I33" s="156">
        <v>3</v>
      </c>
      <c r="J33" s="152">
        <f t="shared" si="1"/>
        <v>30</v>
      </c>
      <c r="K33" s="152" t="str">
        <f>IF(E33="","",IF(E33="N/A","",IF(E33="Satisfactory","",H33*E33)))</f>
        <v/>
      </c>
      <c r="L33" s="154"/>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37"/>
      <c r="CO33" s="137"/>
    </row>
    <row r="34" spans="1:93" s="4" customFormat="1" ht="21" customHeight="1" x14ac:dyDescent="0.2">
      <c r="A34" s="123">
        <v>11</v>
      </c>
      <c r="B34" s="130" t="s">
        <v>62</v>
      </c>
      <c r="C34" s="125" t="s">
        <v>63</v>
      </c>
      <c r="D34" s="82" t="s">
        <v>61</v>
      </c>
      <c r="E34" s="295"/>
      <c r="F34" s="152">
        <v>4</v>
      </c>
      <c r="G34" s="152">
        <v>3</v>
      </c>
      <c r="H34" s="152">
        <f t="shared" si="0"/>
        <v>10</v>
      </c>
      <c r="I34" s="156">
        <v>3</v>
      </c>
      <c r="J34" s="152">
        <f t="shared" si="1"/>
        <v>30</v>
      </c>
      <c r="K34" s="152" t="str">
        <f>IF(E34="","",IF(E34="N/A","",IF(E34="Satisfactory","",H34*E34)))</f>
        <v/>
      </c>
      <c r="L34" s="154"/>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37"/>
      <c r="CI34" s="137"/>
      <c r="CJ34" s="137"/>
      <c r="CK34" s="137"/>
      <c r="CL34" s="137"/>
      <c r="CM34" s="137"/>
      <c r="CN34" s="137"/>
      <c r="CO34" s="137"/>
    </row>
    <row r="35" spans="1:93" s="4" customFormat="1" ht="21" customHeight="1" x14ac:dyDescent="0.2">
      <c r="A35" s="123" t="s">
        <v>64</v>
      </c>
      <c r="B35" s="127" t="s">
        <v>65</v>
      </c>
      <c r="C35" s="129" t="s">
        <v>66</v>
      </c>
      <c r="D35" s="82" t="s">
        <v>61</v>
      </c>
      <c r="E35" s="295"/>
      <c r="F35" s="152">
        <v>4</v>
      </c>
      <c r="G35" s="152">
        <v>4</v>
      </c>
      <c r="H35" s="152">
        <f t="shared" si="0"/>
        <v>12</v>
      </c>
      <c r="I35" s="153">
        <v>3</v>
      </c>
      <c r="J35" s="152">
        <f t="shared" si="1"/>
        <v>36</v>
      </c>
      <c r="K35" s="157" t="str">
        <f t="shared" ref="K35:K46" si="3">IF(E35="","",IF(E35="N/A","",IF(E35="Satisfactory","",IF(E35="Unsatisfactory",H35*I35,""))))</f>
        <v/>
      </c>
      <c r="L35" s="154"/>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row>
    <row r="36" spans="1:93" s="4" customFormat="1" ht="21" customHeight="1" x14ac:dyDescent="0.2">
      <c r="A36" s="123" t="s">
        <v>400</v>
      </c>
      <c r="B36" s="127" t="s">
        <v>67</v>
      </c>
      <c r="C36" s="129" t="s">
        <v>68</v>
      </c>
      <c r="D36" s="82" t="s">
        <v>61</v>
      </c>
      <c r="E36" s="295"/>
      <c r="F36" s="152">
        <v>4</v>
      </c>
      <c r="G36" s="152">
        <v>3</v>
      </c>
      <c r="H36" s="152">
        <f t="shared" si="0"/>
        <v>10</v>
      </c>
      <c r="I36" s="153">
        <v>2</v>
      </c>
      <c r="J36" s="152">
        <f t="shared" si="1"/>
        <v>20</v>
      </c>
      <c r="K36" s="157" t="str">
        <f t="shared" si="3"/>
        <v/>
      </c>
      <c r="L36" s="154"/>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c r="CK36" s="137"/>
      <c r="CL36" s="137"/>
      <c r="CM36" s="137"/>
      <c r="CN36" s="137"/>
      <c r="CO36" s="137"/>
    </row>
    <row r="37" spans="1:93" s="4" customFormat="1" ht="21" customHeight="1" x14ac:dyDescent="0.2">
      <c r="A37" s="123">
        <v>14</v>
      </c>
      <c r="B37" s="124" t="s">
        <v>69</v>
      </c>
      <c r="C37" s="129" t="s">
        <v>70</v>
      </c>
      <c r="D37" s="82" t="s">
        <v>71</v>
      </c>
      <c r="E37" s="295"/>
      <c r="F37" s="152">
        <v>4</v>
      </c>
      <c r="G37" s="152">
        <v>3</v>
      </c>
      <c r="H37" s="152">
        <f t="shared" si="0"/>
        <v>10</v>
      </c>
      <c r="I37" s="153">
        <v>2</v>
      </c>
      <c r="J37" s="152">
        <f t="shared" si="1"/>
        <v>20</v>
      </c>
      <c r="K37" s="157" t="str">
        <f t="shared" si="3"/>
        <v/>
      </c>
      <c r="L37" s="154"/>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row>
    <row r="38" spans="1:93" s="4" customFormat="1" ht="21" customHeight="1" x14ac:dyDescent="0.2">
      <c r="A38" s="123">
        <v>15</v>
      </c>
      <c r="B38" s="128" t="s">
        <v>72</v>
      </c>
      <c r="C38" s="129" t="s">
        <v>510</v>
      </c>
      <c r="D38" s="82" t="s">
        <v>72</v>
      </c>
      <c r="E38" s="295"/>
      <c r="F38" s="152">
        <v>3</v>
      </c>
      <c r="G38" s="152">
        <v>2</v>
      </c>
      <c r="H38" s="152">
        <f t="shared" si="0"/>
        <v>7</v>
      </c>
      <c r="I38" s="153">
        <v>2</v>
      </c>
      <c r="J38" s="152">
        <f t="shared" si="1"/>
        <v>14</v>
      </c>
      <c r="K38" s="157" t="str">
        <f t="shared" si="3"/>
        <v/>
      </c>
      <c r="L38" s="154"/>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row>
    <row r="39" spans="1:93" s="4" customFormat="1" ht="21" customHeight="1" x14ac:dyDescent="0.2">
      <c r="A39" s="123">
        <v>16</v>
      </c>
      <c r="B39" s="127" t="s">
        <v>73</v>
      </c>
      <c r="C39" s="129" t="s">
        <v>500</v>
      </c>
      <c r="D39" s="82" t="s">
        <v>73</v>
      </c>
      <c r="E39" s="295"/>
      <c r="F39" s="152">
        <v>3</v>
      </c>
      <c r="G39" s="152">
        <v>2</v>
      </c>
      <c r="H39" s="152">
        <f t="shared" si="0"/>
        <v>7</v>
      </c>
      <c r="I39" s="153">
        <v>2</v>
      </c>
      <c r="J39" s="152">
        <f t="shared" si="1"/>
        <v>14</v>
      </c>
      <c r="K39" s="157" t="str">
        <f t="shared" si="3"/>
        <v/>
      </c>
      <c r="L39" s="154"/>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37"/>
      <c r="CN39" s="137"/>
      <c r="CO39" s="137"/>
    </row>
    <row r="40" spans="1:93" s="4" customFormat="1" ht="21" customHeight="1" x14ac:dyDescent="0.2">
      <c r="A40" s="123">
        <v>17</v>
      </c>
      <c r="B40" s="128" t="s">
        <v>74</v>
      </c>
      <c r="C40" s="129" t="s">
        <v>417</v>
      </c>
      <c r="D40" s="82" t="s">
        <v>75</v>
      </c>
      <c r="E40" s="295"/>
      <c r="F40" s="152">
        <v>3</v>
      </c>
      <c r="G40" s="152">
        <v>3</v>
      </c>
      <c r="H40" s="152">
        <f t="shared" si="0"/>
        <v>9</v>
      </c>
      <c r="I40" s="153">
        <v>2</v>
      </c>
      <c r="J40" s="152">
        <f t="shared" si="1"/>
        <v>18</v>
      </c>
      <c r="K40" s="157" t="str">
        <f>IF(E40="","",IF(E40="N/A","",IF(E40="Satisfactory","",H40*E40)))</f>
        <v/>
      </c>
      <c r="L40" s="154"/>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row>
    <row r="41" spans="1:93" s="4" customFormat="1" ht="21" customHeight="1" x14ac:dyDescent="0.2">
      <c r="A41" s="123">
        <v>18</v>
      </c>
      <c r="B41" s="128" t="s">
        <v>76</v>
      </c>
      <c r="C41" s="131" t="s">
        <v>458</v>
      </c>
      <c r="D41" s="82" t="s">
        <v>77</v>
      </c>
      <c r="E41" s="295"/>
      <c r="F41" s="152">
        <v>4</v>
      </c>
      <c r="G41" s="152">
        <v>3</v>
      </c>
      <c r="H41" s="152">
        <f t="shared" si="0"/>
        <v>10</v>
      </c>
      <c r="I41" s="153">
        <v>3</v>
      </c>
      <c r="J41" s="152">
        <f t="shared" si="1"/>
        <v>30</v>
      </c>
      <c r="K41" s="157" t="str">
        <f>IF(E41="","",IF(E41="N/A","",IF(E41="Satisfactory","",H41*E41)))</f>
        <v/>
      </c>
      <c r="L41" s="154"/>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row>
    <row r="42" spans="1:93" s="4" customFormat="1" ht="21" customHeight="1" x14ac:dyDescent="0.2">
      <c r="A42" s="123">
        <v>19</v>
      </c>
      <c r="B42" s="128" t="s">
        <v>78</v>
      </c>
      <c r="C42" s="129" t="s">
        <v>339</v>
      </c>
      <c r="D42" s="82" t="s">
        <v>79</v>
      </c>
      <c r="E42" s="295"/>
      <c r="F42" s="152">
        <v>4</v>
      </c>
      <c r="G42" s="152">
        <v>3</v>
      </c>
      <c r="H42" s="152">
        <f t="shared" si="0"/>
        <v>10</v>
      </c>
      <c r="I42" s="156">
        <v>3</v>
      </c>
      <c r="J42" s="152">
        <f t="shared" si="1"/>
        <v>30</v>
      </c>
      <c r="K42" s="157" t="str">
        <f>IF(E42="","",IF(E42="N/A","",IF(E42="Satisfactory","",H42*E42)))</f>
        <v/>
      </c>
      <c r="L42" s="154"/>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c r="CB42" s="137"/>
      <c r="CC42" s="137"/>
      <c r="CD42" s="137"/>
      <c r="CE42" s="137"/>
      <c r="CF42" s="137"/>
      <c r="CG42" s="137"/>
      <c r="CH42" s="137"/>
      <c r="CI42" s="137"/>
      <c r="CJ42" s="137"/>
      <c r="CK42" s="137"/>
      <c r="CL42" s="137"/>
      <c r="CM42" s="137"/>
      <c r="CN42" s="137"/>
      <c r="CO42" s="137"/>
    </row>
    <row r="43" spans="1:93" s="4" customFormat="1" ht="21" customHeight="1" x14ac:dyDescent="0.2">
      <c r="A43" s="123">
        <v>20</v>
      </c>
      <c r="B43" s="127" t="s">
        <v>80</v>
      </c>
      <c r="C43" s="129" t="s">
        <v>81</v>
      </c>
      <c r="D43" s="82" t="s">
        <v>82</v>
      </c>
      <c r="E43" s="295"/>
      <c r="F43" s="152">
        <v>3</v>
      </c>
      <c r="G43" s="152">
        <v>3</v>
      </c>
      <c r="H43" s="152">
        <f t="shared" si="0"/>
        <v>9</v>
      </c>
      <c r="I43" s="153">
        <v>2</v>
      </c>
      <c r="J43" s="152">
        <f t="shared" si="1"/>
        <v>18</v>
      </c>
      <c r="K43" s="157" t="str">
        <f t="shared" si="3"/>
        <v/>
      </c>
      <c r="L43" s="154"/>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row>
    <row r="44" spans="1:93" s="4" customFormat="1" ht="21" customHeight="1" x14ac:dyDescent="0.2">
      <c r="A44" s="123">
        <v>21</v>
      </c>
      <c r="B44" s="133" t="s">
        <v>83</v>
      </c>
      <c r="C44" s="131" t="s">
        <v>505</v>
      </c>
      <c r="D44" s="82" t="s">
        <v>83</v>
      </c>
      <c r="E44" s="295"/>
      <c r="F44" s="152">
        <v>4</v>
      </c>
      <c r="G44" s="152">
        <v>3</v>
      </c>
      <c r="H44" s="152">
        <f t="shared" si="0"/>
        <v>10</v>
      </c>
      <c r="I44" s="156">
        <v>3</v>
      </c>
      <c r="J44" s="152">
        <f t="shared" si="1"/>
        <v>30</v>
      </c>
      <c r="K44" s="157" t="str">
        <f>IF(E44="","",IF(E44="N/A","",IF(E44="Satisfactory","",H44*E44)))</f>
        <v/>
      </c>
      <c r="L44" s="154"/>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row>
    <row r="45" spans="1:93" s="4" customFormat="1" ht="21" customHeight="1" x14ac:dyDescent="0.2">
      <c r="A45" s="123">
        <v>22</v>
      </c>
      <c r="B45" s="127" t="s">
        <v>84</v>
      </c>
      <c r="C45" s="125" t="s">
        <v>85</v>
      </c>
      <c r="D45" s="82" t="s">
        <v>83</v>
      </c>
      <c r="E45" s="295"/>
      <c r="F45" s="152">
        <v>4</v>
      </c>
      <c r="G45" s="152">
        <v>3</v>
      </c>
      <c r="H45" s="152">
        <f t="shared" si="0"/>
        <v>10</v>
      </c>
      <c r="I45" s="153">
        <v>2</v>
      </c>
      <c r="J45" s="152">
        <f t="shared" si="1"/>
        <v>20</v>
      </c>
      <c r="K45" s="157" t="str">
        <f t="shared" si="3"/>
        <v/>
      </c>
      <c r="L45" s="154"/>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row>
    <row r="46" spans="1:93" s="4" customFormat="1" ht="21" customHeight="1" x14ac:dyDescent="0.2">
      <c r="A46" s="123">
        <v>23</v>
      </c>
      <c r="B46" s="127" t="s">
        <v>86</v>
      </c>
      <c r="C46" s="129" t="s">
        <v>87</v>
      </c>
      <c r="D46" s="82" t="s">
        <v>86</v>
      </c>
      <c r="E46" s="295"/>
      <c r="F46" s="152">
        <v>2</v>
      </c>
      <c r="G46" s="152">
        <v>4</v>
      </c>
      <c r="H46" s="152">
        <f t="shared" si="0"/>
        <v>10</v>
      </c>
      <c r="I46" s="153">
        <v>2</v>
      </c>
      <c r="J46" s="152">
        <f t="shared" si="1"/>
        <v>20</v>
      </c>
      <c r="K46" s="157" t="str">
        <f t="shared" si="3"/>
        <v/>
      </c>
      <c r="L46" s="154"/>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row>
    <row r="47" spans="1:93" s="4" customFormat="1" ht="21" customHeight="1" x14ac:dyDescent="0.2">
      <c r="A47" s="123">
        <v>24</v>
      </c>
      <c r="B47" s="134" t="s">
        <v>88</v>
      </c>
      <c r="C47" s="131" t="s">
        <v>512</v>
      </c>
      <c r="D47" s="82" t="s">
        <v>89</v>
      </c>
      <c r="E47" s="295"/>
      <c r="F47" s="152">
        <v>4</v>
      </c>
      <c r="G47" s="152">
        <v>4</v>
      </c>
      <c r="H47" s="152">
        <f t="shared" si="0"/>
        <v>12</v>
      </c>
      <c r="I47" s="156">
        <v>3</v>
      </c>
      <c r="J47" s="152">
        <f t="shared" si="1"/>
        <v>36</v>
      </c>
      <c r="K47" s="157" t="str">
        <f>IF(E47="","",IF(E47="N/A","",IF(E47="Satisfactory","",H47*E47)))</f>
        <v/>
      </c>
      <c r="L47" s="154"/>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row>
    <row r="48" spans="1:93" s="4" customFormat="1" ht="21" customHeight="1" x14ac:dyDescent="0.2">
      <c r="A48" s="123">
        <v>25</v>
      </c>
      <c r="B48" s="134" t="s">
        <v>90</v>
      </c>
      <c r="C48" s="131" t="s">
        <v>513</v>
      </c>
      <c r="D48" s="82" t="s">
        <v>89</v>
      </c>
      <c r="E48" s="295"/>
      <c r="F48" s="152">
        <v>4</v>
      </c>
      <c r="G48" s="152">
        <v>4</v>
      </c>
      <c r="H48" s="152">
        <f t="shared" si="0"/>
        <v>12</v>
      </c>
      <c r="I48" s="156">
        <v>3</v>
      </c>
      <c r="J48" s="152">
        <f t="shared" si="1"/>
        <v>36</v>
      </c>
      <c r="K48" s="157" t="str">
        <f>IF(E48="","",IF(E48="N/A","",IF(E48="Satisfactory","",H48*E48)))</f>
        <v/>
      </c>
      <c r="L48" s="154"/>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row>
    <row r="49" spans="1:93" s="4" customFormat="1" ht="21" customHeight="1" x14ac:dyDescent="0.2">
      <c r="A49" s="123">
        <v>26</v>
      </c>
      <c r="B49" s="127" t="s">
        <v>91</v>
      </c>
      <c r="C49" s="129" t="s">
        <v>455</v>
      </c>
      <c r="D49" s="82" t="s">
        <v>92</v>
      </c>
      <c r="E49" s="295"/>
      <c r="F49" s="152">
        <v>4</v>
      </c>
      <c r="G49" s="152">
        <v>2</v>
      </c>
      <c r="H49" s="152">
        <f t="shared" si="0"/>
        <v>8</v>
      </c>
      <c r="I49" s="156">
        <v>2</v>
      </c>
      <c r="J49" s="152">
        <f t="shared" si="1"/>
        <v>16</v>
      </c>
      <c r="K49" s="157" t="str">
        <f>IF(E49="","",IF(E49="N/A","",IF(E49="Satisfactory","",IF(E49="Unsatisfactory",H49*I49,""))))</f>
        <v/>
      </c>
      <c r="L49" s="154"/>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row>
    <row r="50" spans="1:93" s="4" customFormat="1" ht="21" customHeight="1" x14ac:dyDescent="0.2">
      <c r="A50" s="123">
        <v>27</v>
      </c>
      <c r="B50" s="133" t="s">
        <v>93</v>
      </c>
      <c r="C50" s="131" t="s">
        <v>459</v>
      </c>
      <c r="D50" s="82" t="s">
        <v>92</v>
      </c>
      <c r="E50" s="295"/>
      <c r="F50" s="152">
        <v>4</v>
      </c>
      <c r="G50" s="152">
        <v>4</v>
      </c>
      <c r="H50" s="152">
        <f t="shared" si="0"/>
        <v>12</v>
      </c>
      <c r="I50" s="156">
        <v>3</v>
      </c>
      <c r="J50" s="152">
        <f t="shared" si="1"/>
        <v>36</v>
      </c>
      <c r="K50" s="157" t="str">
        <f>IF(E50="","",IF(E50="N/A","",IF(E50="Satisfactory","",H50*E50)))</f>
        <v/>
      </c>
      <c r="L50" s="154"/>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row>
    <row r="51" spans="1:93" s="4" customFormat="1" ht="21" customHeight="1" x14ac:dyDescent="0.2">
      <c r="A51" s="123">
        <v>28</v>
      </c>
      <c r="B51" s="127" t="s">
        <v>94</v>
      </c>
      <c r="C51" s="129" t="s">
        <v>344</v>
      </c>
      <c r="D51" s="82" t="s">
        <v>95</v>
      </c>
      <c r="E51" s="295"/>
      <c r="F51" s="152">
        <v>4</v>
      </c>
      <c r="G51" s="152">
        <v>2</v>
      </c>
      <c r="H51" s="152">
        <f t="shared" si="0"/>
        <v>8</v>
      </c>
      <c r="I51" s="153">
        <v>2</v>
      </c>
      <c r="J51" s="152">
        <f t="shared" si="1"/>
        <v>16</v>
      </c>
      <c r="K51" s="157" t="str">
        <f t="shared" ref="K51:K56" si="4">IF(E51="","",IF(E51="N/A","",IF(E51="Satisfactory","",IF(E51="Unsatisfactory",H51*I51,""))))</f>
        <v/>
      </c>
      <c r="L51" s="154"/>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37"/>
      <c r="CI51" s="137"/>
      <c r="CJ51" s="137"/>
      <c r="CK51" s="137"/>
      <c r="CL51" s="137"/>
      <c r="CM51" s="137"/>
      <c r="CN51" s="137"/>
      <c r="CO51" s="137"/>
    </row>
    <row r="52" spans="1:93" s="4" customFormat="1" ht="21" customHeight="1" x14ac:dyDescent="0.2">
      <c r="A52" s="123">
        <v>29</v>
      </c>
      <c r="B52" s="133" t="s">
        <v>96</v>
      </c>
      <c r="C52" s="129" t="s">
        <v>447</v>
      </c>
      <c r="D52" s="82" t="s">
        <v>96</v>
      </c>
      <c r="E52" s="295"/>
      <c r="F52" s="152">
        <v>3</v>
      </c>
      <c r="G52" s="152">
        <v>3</v>
      </c>
      <c r="H52" s="152">
        <f t="shared" si="0"/>
        <v>9</v>
      </c>
      <c r="I52" s="156">
        <v>3</v>
      </c>
      <c r="J52" s="152">
        <f t="shared" si="1"/>
        <v>27</v>
      </c>
      <c r="K52" s="157" t="str">
        <f>IF(E52="","",IF(E52="N/A","",IF(E52="Satisfactory","",H52*E52)))</f>
        <v/>
      </c>
      <c r="L52" s="154"/>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37"/>
      <c r="CI52" s="137"/>
      <c r="CJ52" s="137"/>
      <c r="CK52" s="137"/>
      <c r="CL52" s="137"/>
      <c r="CM52" s="137"/>
      <c r="CN52" s="137"/>
      <c r="CO52" s="137"/>
    </row>
    <row r="53" spans="1:93" s="4" customFormat="1" ht="21" customHeight="1" x14ac:dyDescent="0.2">
      <c r="A53" s="123">
        <v>30</v>
      </c>
      <c r="B53" s="132" t="s">
        <v>97</v>
      </c>
      <c r="C53" s="131" t="s">
        <v>460</v>
      </c>
      <c r="D53" s="82" t="s">
        <v>96</v>
      </c>
      <c r="E53" s="295"/>
      <c r="F53" s="152">
        <v>3</v>
      </c>
      <c r="G53" s="152">
        <v>4</v>
      </c>
      <c r="H53" s="152">
        <f t="shared" si="0"/>
        <v>11</v>
      </c>
      <c r="I53" s="153">
        <v>2</v>
      </c>
      <c r="J53" s="152">
        <f t="shared" si="1"/>
        <v>22</v>
      </c>
      <c r="K53" s="157" t="str">
        <f t="shared" si="4"/>
        <v/>
      </c>
      <c r="L53" s="154"/>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row>
    <row r="54" spans="1:93" s="4" customFormat="1" ht="21" customHeight="1" x14ac:dyDescent="0.2">
      <c r="A54" s="123">
        <v>31</v>
      </c>
      <c r="B54" s="127" t="s">
        <v>98</v>
      </c>
      <c r="C54" s="131" t="s">
        <v>461</v>
      </c>
      <c r="D54" s="82" t="s">
        <v>99</v>
      </c>
      <c r="E54" s="295"/>
      <c r="F54" s="152">
        <v>4</v>
      </c>
      <c r="G54" s="152">
        <v>4</v>
      </c>
      <c r="H54" s="152">
        <f t="shared" si="0"/>
        <v>12</v>
      </c>
      <c r="I54" s="153">
        <v>2</v>
      </c>
      <c r="J54" s="152">
        <f t="shared" si="1"/>
        <v>24</v>
      </c>
      <c r="K54" s="157" t="str">
        <f t="shared" si="4"/>
        <v/>
      </c>
      <c r="L54" s="154"/>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row>
    <row r="55" spans="1:93" s="4" customFormat="1" ht="21" customHeight="1" x14ac:dyDescent="0.2">
      <c r="A55" s="123">
        <v>32</v>
      </c>
      <c r="B55" s="127" t="s">
        <v>100</v>
      </c>
      <c r="C55" s="131" t="s">
        <v>462</v>
      </c>
      <c r="D55" s="82" t="s">
        <v>99</v>
      </c>
      <c r="E55" s="295"/>
      <c r="F55" s="152">
        <v>3</v>
      </c>
      <c r="G55" s="152">
        <v>3</v>
      </c>
      <c r="H55" s="152">
        <f t="shared" si="0"/>
        <v>9</v>
      </c>
      <c r="I55" s="153">
        <v>2</v>
      </c>
      <c r="J55" s="152">
        <f t="shared" si="1"/>
        <v>18</v>
      </c>
      <c r="K55" s="409" t="str">
        <f t="shared" si="4"/>
        <v/>
      </c>
      <c r="L55" s="154"/>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37"/>
      <c r="CI55" s="137"/>
      <c r="CJ55" s="137"/>
      <c r="CK55" s="137"/>
      <c r="CL55" s="137"/>
      <c r="CM55" s="137"/>
      <c r="CN55" s="137"/>
      <c r="CO55" s="137"/>
    </row>
    <row r="56" spans="1:93" s="4" customFormat="1" ht="21" customHeight="1" x14ac:dyDescent="0.2">
      <c r="A56" s="123">
        <v>33</v>
      </c>
      <c r="B56" s="127" t="s">
        <v>101</v>
      </c>
      <c r="C56" s="129" t="s">
        <v>463</v>
      </c>
      <c r="D56" s="82" t="s">
        <v>102</v>
      </c>
      <c r="E56" s="295"/>
      <c r="F56" s="152">
        <v>2</v>
      </c>
      <c r="G56" s="152">
        <v>2</v>
      </c>
      <c r="H56" s="152">
        <f t="shared" si="0"/>
        <v>6</v>
      </c>
      <c r="I56" s="153">
        <v>2</v>
      </c>
      <c r="J56" s="152">
        <f t="shared" si="1"/>
        <v>12</v>
      </c>
      <c r="K56" s="157" t="str">
        <f t="shared" si="4"/>
        <v/>
      </c>
      <c r="L56" s="154"/>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37"/>
      <c r="CI56" s="137"/>
      <c r="CJ56" s="137"/>
      <c r="CK56" s="137"/>
      <c r="CL56" s="137"/>
      <c r="CM56" s="137"/>
      <c r="CN56" s="137"/>
      <c r="CO56" s="137"/>
    </row>
    <row r="57" spans="1:93" s="4" customFormat="1" ht="21" customHeight="1" x14ac:dyDescent="0.2">
      <c r="A57" s="123">
        <v>34</v>
      </c>
      <c r="B57" s="127" t="s">
        <v>103</v>
      </c>
      <c r="C57" s="129" t="s">
        <v>464</v>
      </c>
      <c r="D57" s="82" t="s">
        <v>102</v>
      </c>
      <c r="E57" s="295"/>
      <c r="F57" s="152">
        <v>3</v>
      </c>
      <c r="G57" s="152">
        <v>2</v>
      </c>
      <c r="H57" s="152">
        <f t="shared" si="0"/>
        <v>7</v>
      </c>
      <c r="I57" s="153">
        <v>2</v>
      </c>
      <c r="J57" s="152">
        <f t="shared" si="1"/>
        <v>14</v>
      </c>
      <c r="K57" s="157" t="str">
        <f t="shared" ref="K57:K66" si="5">IF(E57="","",IF(E57="N/A","",IF(E57="Satisfactory","",IF(E57="Unsatisfactory",H57*I57,""))))</f>
        <v/>
      </c>
      <c r="L57" s="154"/>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row>
    <row r="58" spans="1:93" s="4" customFormat="1" ht="21" customHeight="1" x14ac:dyDescent="0.2">
      <c r="A58" s="123">
        <v>35</v>
      </c>
      <c r="B58" s="127" t="s">
        <v>104</v>
      </c>
      <c r="C58" s="129" t="s">
        <v>105</v>
      </c>
      <c r="D58" s="82" t="s">
        <v>102</v>
      </c>
      <c r="E58" s="295"/>
      <c r="F58" s="152">
        <v>3</v>
      </c>
      <c r="G58" s="152">
        <v>2</v>
      </c>
      <c r="H58" s="152">
        <f t="shared" si="0"/>
        <v>7</v>
      </c>
      <c r="I58" s="153">
        <v>2</v>
      </c>
      <c r="J58" s="152">
        <f t="shared" si="1"/>
        <v>14</v>
      </c>
      <c r="K58" s="152" t="str">
        <f>IF(E58="","",IF(E58="N/A","",IF(E58="Satisfactory","",IF(E58="Unsatisfactory",H58*I58,""))))</f>
        <v/>
      </c>
      <c r="L58" s="154"/>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row>
    <row r="59" spans="1:93" s="4" customFormat="1" ht="21" customHeight="1" x14ac:dyDescent="0.2">
      <c r="A59" s="123">
        <v>36</v>
      </c>
      <c r="B59" s="127" t="s">
        <v>106</v>
      </c>
      <c r="C59" s="129" t="s">
        <v>465</v>
      </c>
      <c r="D59" s="82" t="s">
        <v>102</v>
      </c>
      <c r="E59" s="295"/>
      <c r="F59" s="152">
        <v>2</v>
      </c>
      <c r="G59" s="152">
        <v>2</v>
      </c>
      <c r="H59" s="152">
        <f t="shared" si="0"/>
        <v>6</v>
      </c>
      <c r="I59" s="153">
        <v>2</v>
      </c>
      <c r="J59" s="152">
        <f t="shared" si="1"/>
        <v>12</v>
      </c>
      <c r="K59" s="152" t="str">
        <f t="shared" si="5"/>
        <v/>
      </c>
      <c r="L59" s="154"/>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row>
    <row r="60" spans="1:93" s="4" customFormat="1" ht="21" customHeight="1" x14ac:dyDescent="0.2">
      <c r="A60" s="123">
        <v>37</v>
      </c>
      <c r="B60" s="127" t="s">
        <v>107</v>
      </c>
      <c r="C60" s="129" t="s">
        <v>466</v>
      </c>
      <c r="D60" s="82" t="s">
        <v>102</v>
      </c>
      <c r="E60" s="295"/>
      <c r="F60" s="152">
        <v>2</v>
      </c>
      <c r="G60" s="152">
        <v>2</v>
      </c>
      <c r="H60" s="152">
        <f t="shared" si="0"/>
        <v>6</v>
      </c>
      <c r="I60" s="153">
        <v>2</v>
      </c>
      <c r="J60" s="152">
        <f t="shared" si="1"/>
        <v>12</v>
      </c>
      <c r="K60" s="152" t="str">
        <f t="shared" si="5"/>
        <v/>
      </c>
      <c r="L60" s="154"/>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37"/>
      <c r="AN60" s="137"/>
      <c r="AO60" s="137"/>
      <c r="AP60" s="137"/>
      <c r="AQ60" s="137"/>
      <c r="AR60" s="137"/>
      <c r="AS60" s="137"/>
      <c r="AT60" s="137"/>
      <c r="AU60" s="137"/>
      <c r="AV60" s="137"/>
      <c r="AW60" s="137"/>
      <c r="AX60" s="137"/>
      <c r="AY60" s="137"/>
      <c r="AZ60" s="137"/>
      <c r="BA60" s="137"/>
      <c r="BB60" s="137"/>
      <c r="BC60" s="137"/>
      <c r="BD60" s="137"/>
      <c r="BE60" s="137"/>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row>
    <row r="61" spans="1:93" s="4" customFormat="1" ht="21" customHeight="1" collapsed="1" x14ac:dyDescent="0.2">
      <c r="A61" s="123">
        <v>38</v>
      </c>
      <c r="B61" s="128" t="s">
        <v>108</v>
      </c>
      <c r="C61" s="129" t="s">
        <v>434</v>
      </c>
      <c r="D61" s="82" t="s">
        <v>102</v>
      </c>
      <c r="E61" s="295"/>
      <c r="F61" s="152">
        <v>4</v>
      </c>
      <c r="G61" s="152">
        <v>4</v>
      </c>
      <c r="H61" s="152">
        <f t="shared" si="0"/>
        <v>12</v>
      </c>
      <c r="I61" s="156">
        <v>3</v>
      </c>
      <c r="J61" s="152">
        <f t="shared" si="1"/>
        <v>36</v>
      </c>
      <c r="K61" s="152" t="str">
        <f>IF(E61="","",IF(E61="N/A","",IF(E61="Satisfactory","",H61*E61)))</f>
        <v/>
      </c>
      <c r="L61" s="154"/>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37"/>
      <c r="AZ61" s="137"/>
      <c r="BA61" s="137"/>
      <c r="BB61" s="137"/>
      <c r="BC61" s="137"/>
      <c r="BD61" s="137"/>
      <c r="BE61" s="137"/>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row>
    <row r="62" spans="1:93" s="4" customFormat="1" ht="21" customHeight="1" x14ac:dyDescent="0.2">
      <c r="A62" s="123">
        <v>39</v>
      </c>
      <c r="B62" s="127" t="s">
        <v>109</v>
      </c>
      <c r="C62" s="129" t="s">
        <v>200</v>
      </c>
      <c r="D62" s="82" t="s">
        <v>102</v>
      </c>
      <c r="E62" s="295"/>
      <c r="F62" s="152">
        <v>2</v>
      </c>
      <c r="G62" s="152">
        <v>1</v>
      </c>
      <c r="H62" s="152">
        <f t="shared" si="0"/>
        <v>4</v>
      </c>
      <c r="I62" s="153">
        <v>2</v>
      </c>
      <c r="J62" s="152">
        <f t="shared" si="1"/>
        <v>8</v>
      </c>
      <c r="K62" s="152" t="str">
        <f t="shared" si="5"/>
        <v/>
      </c>
      <c r="L62" s="154"/>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row>
    <row r="63" spans="1:93" s="4" customFormat="1" ht="21" customHeight="1" x14ac:dyDescent="0.2">
      <c r="A63" s="123">
        <v>40</v>
      </c>
      <c r="B63" s="127" t="s">
        <v>110</v>
      </c>
      <c r="C63" s="129" t="s">
        <v>111</v>
      </c>
      <c r="D63" s="82" t="s">
        <v>112</v>
      </c>
      <c r="E63" s="295"/>
      <c r="F63" s="152">
        <v>2</v>
      </c>
      <c r="G63" s="152">
        <v>1</v>
      </c>
      <c r="H63" s="152">
        <f t="shared" si="0"/>
        <v>4</v>
      </c>
      <c r="I63" s="153">
        <v>2</v>
      </c>
      <c r="J63" s="152">
        <f t="shared" si="1"/>
        <v>8</v>
      </c>
      <c r="K63" s="152" t="str">
        <f t="shared" si="5"/>
        <v/>
      </c>
      <c r="L63" s="154"/>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row>
    <row r="64" spans="1:93" s="4" customFormat="1" ht="21" customHeight="1" x14ac:dyDescent="0.2">
      <c r="A64" s="123">
        <v>41</v>
      </c>
      <c r="B64" s="132" t="s">
        <v>113</v>
      </c>
      <c r="C64" s="129" t="s">
        <v>114</v>
      </c>
      <c r="D64" s="82" t="s">
        <v>115</v>
      </c>
      <c r="E64" s="295"/>
      <c r="F64" s="152">
        <v>2</v>
      </c>
      <c r="G64" s="152">
        <v>3</v>
      </c>
      <c r="H64" s="152">
        <f t="shared" si="0"/>
        <v>8</v>
      </c>
      <c r="I64" s="153">
        <v>2</v>
      </c>
      <c r="J64" s="152">
        <f t="shared" si="1"/>
        <v>16</v>
      </c>
      <c r="K64" s="152" t="str">
        <f t="shared" si="5"/>
        <v/>
      </c>
      <c r="L64" s="154"/>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137"/>
      <c r="CH64" s="137"/>
      <c r="CI64" s="137"/>
      <c r="CJ64" s="137"/>
      <c r="CK64" s="137"/>
      <c r="CL64" s="137"/>
      <c r="CM64" s="137"/>
      <c r="CN64" s="137"/>
      <c r="CO64" s="137"/>
    </row>
    <row r="65" spans="1:93" s="4" customFormat="1" ht="21" customHeight="1" x14ac:dyDescent="0.2">
      <c r="A65" s="123">
        <v>42</v>
      </c>
      <c r="B65" s="127" t="s">
        <v>116</v>
      </c>
      <c r="C65" s="129" t="s">
        <v>117</v>
      </c>
      <c r="D65" s="82" t="s">
        <v>118</v>
      </c>
      <c r="E65" s="295"/>
      <c r="F65" s="152">
        <v>3</v>
      </c>
      <c r="G65" s="152">
        <v>4</v>
      </c>
      <c r="H65" s="152">
        <f t="shared" si="0"/>
        <v>11</v>
      </c>
      <c r="I65" s="153">
        <v>2</v>
      </c>
      <c r="J65" s="152">
        <f t="shared" si="1"/>
        <v>22</v>
      </c>
      <c r="K65" s="152" t="str">
        <f t="shared" si="5"/>
        <v/>
      </c>
      <c r="L65" s="154"/>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row>
    <row r="66" spans="1:93" s="4" customFormat="1" ht="21" customHeight="1" x14ac:dyDescent="0.2">
      <c r="A66" s="123">
        <v>43</v>
      </c>
      <c r="B66" s="127" t="s">
        <v>119</v>
      </c>
      <c r="C66" s="129" t="s">
        <v>349</v>
      </c>
      <c r="D66" s="82" t="s">
        <v>120</v>
      </c>
      <c r="E66" s="295"/>
      <c r="F66" s="152">
        <v>2</v>
      </c>
      <c r="G66" s="152">
        <v>3</v>
      </c>
      <c r="H66" s="152">
        <f t="shared" si="0"/>
        <v>8</v>
      </c>
      <c r="I66" s="153">
        <v>2</v>
      </c>
      <c r="J66" s="152">
        <f t="shared" si="1"/>
        <v>16</v>
      </c>
      <c r="K66" s="152" t="str">
        <f t="shared" si="5"/>
        <v/>
      </c>
      <c r="L66" s="154"/>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A66" s="137"/>
      <c r="BB66" s="137"/>
      <c r="BC66" s="137"/>
      <c r="BD66" s="137"/>
      <c r="BE66" s="137"/>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row>
    <row r="67" spans="1:93" s="4" customFormat="1" ht="21" customHeight="1" x14ac:dyDescent="0.2">
      <c r="A67" s="123">
        <v>44</v>
      </c>
      <c r="B67" s="253" t="s">
        <v>121</v>
      </c>
      <c r="C67" s="125" t="s">
        <v>436</v>
      </c>
      <c r="D67" s="83" t="s">
        <v>122</v>
      </c>
      <c r="E67" s="296" t="s">
        <v>123</v>
      </c>
      <c r="F67" s="152"/>
      <c r="G67" s="152"/>
      <c r="H67" s="152"/>
      <c r="I67" s="152"/>
      <c r="J67" s="152"/>
      <c r="K67" s="158"/>
      <c r="L67" s="154"/>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row>
    <row r="68" spans="1:93" s="4" customFormat="1" ht="21" customHeight="1" x14ac:dyDescent="0.2">
      <c r="A68" s="123" t="s">
        <v>450</v>
      </c>
      <c r="B68" s="398" t="s">
        <v>124</v>
      </c>
      <c r="C68" s="135" t="s">
        <v>346</v>
      </c>
      <c r="D68" s="159" t="s">
        <v>125</v>
      </c>
      <c r="E68" s="297"/>
      <c r="F68" s="161"/>
      <c r="G68" s="162"/>
      <c r="H68" s="162"/>
      <c r="I68" s="163"/>
      <c r="J68" s="152"/>
      <c r="K68" s="152"/>
      <c r="L68" s="164"/>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7"/>
      <c r="BE68" s="137"/>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37"/>
      <c r="CM68" s="137"/>
      <c r="CN68" s="137"/>
      <c r="CO68" s="137"/>
    </row>
    <row r="69" spans="1:93" ht="21" customHeight="1" x14ac:dyDescent="0.15">
      <c r="A69" s="493" t="str">
        <f>IF($B$18="YES","HVAC Qi","")</f>
        <v/>
      </c>
      <c r="B69" s="389" t="str">
        <f>IF($B$18="YES","Design Review","")</f>
        <v/>
      </c>
      <c r="C69" s="397" t="str">
        <f>IF($B$18="YES","Design Review is completed according to ANSI/RESNET/ACCA 310.
Design Review is Within Tolerances
SCORING:  Satisfactory when correct or Unsatisfactory when incorrect.","")</f>
        <v/>
      </c>
      <c r="D69" s="446"/>
      <c r="E69" s="305"/>
      <c r="F69" s="392">
        <v>4</v>
      </c>
      <c r="G69" s="392">
        <v>3</v>
      </c>
      <c r="H69" s="152">
        <f t="shared" ref="H69:H73" si="6">IF(E69="n/a",0,(2*G69+F69))</f>
        <v>10</v>
      </c>
      <c r="I69" s="393">
        <v>2</v>
      </c>
      <c r="J69" s="152">
        <f t="shared" ref="J69:J73" si="7">H69*I69</f>
        <v>20</v>
      </c>
      <c r="K69" s="152" t="str">
        <f t="shared" ref="K69:K73" si="8">IF(E69="","",IF(E69="N/A","",IF(E69="Satisfactory","",IF(E69="Unsatisfactory",H69*I69,""))))</f>
        <v/>
      </c>
      <c r="L69" s="394"/>
      <c r="M69" s="56"/>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row>
    <row r="70" spans="1:93" ht="21" customHeight="1" x14ac:dyDescent="0.15">
      <c r="A70" s="494"/>
      <c r="B70" s="389" t="str">
        <f>IF($B$18="YES","Total Duct Leakage","")</f>
        <v/>
      </c>
      <c r="C70" s="397" t="str">
        <f>IF($B$18="YES","Duct leakage modeled per ANSI/RESNET/ACCA 310.
Verify documentation to ensure leakage rate test results are correctly modeled (based off testing method used) and within limit.
SCORING: 'Satisfactory' when correct or 'Unsatisfactory' when incorrect.","")</f>
        <v/>
      </c>
      <c r="D70" s="446"/>
      <c r="E70" s="305"/>
      <c r="F70" s="392">
        <v>4</v>
      </c>
      <c r="G70" s="392">
        <v>3</v>
      </c>
      <c r="H70" s="152">
        <f t="shared" si="6"/>
        <v>10</v>
      </c>
      <c r="I70" s="393">
        <v>2</v>
      </c>
      <c r="J70" s="152">
        <f t="shared" si="7"/>
        <v>20</v>
      </c>
      <c r="K70" s="152" t="str">
        <f t="shared" si="8"/>
        <v/>
      </c>
      <c r="L70" s="394"/>
      <c r="M70" s="56"/>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row>
    <row r="71" spans="1:93" ht="21" customHeight="1" x14ac:dyDescent="0.15">
      <c r="A71" s="494"/>
      <c r="B71" s="389" t="str">
        <f>IF($B$18="YES","Blower Fan Airflow","")</f>
        <v/>
      </c>
      <c r="C71" s="397" t="str">
        <f>IF($B$18="YES","Blower Fan Airflow modeled per ANSI/RESNET/ACCA 310.
Verify documentation to ensure Measured Airflow test results are correctly modeled (based off testing method used).
SCORING: 'Satisfactory' when correct or 'Unsatisfactory' when incorrect.","")</f>
        <v/>
      </c>
      <c r="D71" s="446"/>
      <c r="E71" s="305"/>
      <c r="F71" s="392">
        <v>4</v>
      </c>
      <c r="G71" s="392">
        <v>3</v>
      </c>
      <c r="H71" s="152">
        <f t="shared" si="6"/>
        <v>10</v>
      </c>
      <c r="I71" s="393">
        <v>2</v>
      </c>
      <c r="J71" s="152">
        <f t="shared" si="7"/>
        <v>20</v>
      </c>
      <c r="K71" s="152" t="str">
        <f t="shared" si="8"/>
        <v/>
      </c>
      <c r="L71" s="394"/>
      <c r="M71" s="56"/>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row>
    <row r="72" spans="1:93" ht="21" customHeight="1" x14ac:dyDescent="0.15">
      <c r="A72" s="494"/>
      <c r="B72" s="389" t="str">
        <f>IF($B$18="YES","Blower Fan Watt Draw","")</f>
        <v/>
      </c>
      <c r="C72" s="397" t="str">
        <f>IF($B$18="YES","Blower Fan Watt Draw modeled per ANSI/RESNET/ACCA 310.
Verify documentation to ensure Measured Watt Draw test results are correctly modeled (based off testing method used).
SCORING: 'Satisfactory' when correct or 'Unsatisfactory' when incorrect.","")</f>
        <v/>
      </c>
      <c r="D72" s="446"/>
      <c r="E72" s="305"/>
      <c r="F72" s="392">
        <v>4</v>
      </c>
      <c r="G72" s="392">
        <v>3</v>
      </c>
      <c r="H72" s="152">
        <f t="shared" si="6"/>
        <v>10</v>
      </c>
      <c r="I72" s="393">
        <v>2</v>
      </c>
      <c r="J72" s="152">
        <f t="shared" si="7"/>
        <v>20</v>
      </c>
      <c r="K72" s="152" t="str">
        <f t="shared" si="8"/>
        <v/>
      </c>
      <c r="L72" s="394"/>
      <c r="M72" s="56"/>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row>
    <row r="73" spans="1:93" ht="21" customHeight="1" x14ac:dyDescent="0.15">
      <c r="A73" s="495"/>
      <c r="B73" s="389" t="str">
        <f>IF($B$18="YES","Refrigerant Charge","")</f>
        <v/>
      </c>
      <c r="C73" s="397" t="str">
        <f>IF($B$18="YES","Refrigerant Charge modeled per ANSI/RESNET/ACCA 310.
Verify documentation to ensure Refrigerant Charge test results are correctly modeled (based off testing method used).
SCORING:  'Satisfactory' when correct or 'Unsatisfactory' when incorrect.","")</f>
        <v/>
      </c>
      <c r="D73" s="446"/>
      <c r="E73" s="305"/>
      <c r="F73" s="392">
        <v>4</v>
      </c>
      <c r="G73" s="392">
        <v>3</v>
      </c>
      <c r="H73" s="152">
        <f t="shared" si="6"/>
        <v>10</v>
      </c>
      <c r="I73" s="393">
        <v>2</v>
      </c>
      <c r="J73" s="152">
        <f t="shared" si="7"/>
        <v>20</v>
      </c>
      <c r="K73" s="152" t="str">
        <f t="shared" si="8"/>
        <v/>
      </c>
      <c r="L73" s="394"/>
      <c r="M73" s="56"/>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row>
    <row r="74" spans="1:93" ht="24" x14ac:dyDescent="0.1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row>
    <row r="75" spans="1:93" ht="24" x14ac:dyDescent="0.1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row>
    <row r="76" spans="1:93" ht="24" x14ac:dyDescent="0.1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row>
    <row r="77" spans="1:93" ht="24" x14ac:dyDescent="0.1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row>
    <row r="78" spans="1:93" ht="24" x14ac:dyDescent="0.1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row>
    <row r="79" spans="1:93" ht="24" x14ac:dyDescent="0.1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row>
    <row r="80" spans="1:93" ht="24" x14ac:dyDescent="0.1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row>
    <row r="81" spans="1:93" ht="24" x14ac:dyDescent="0.1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row>
    <row r="82" spans="1:93" ht="24" x14ac:dyDescent="0.1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row>
    <row r="83" spans="1:93" ht="24" x14ac:dyDescent="0.1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row>
    <row r="84" spans="1:93" ht="24" x14ac:dyDescent="0.1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row>
    <row r="85" spans="1:93" ht="24" x14ac:dyDescent="0.1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row>
    <row r="86" spans="1:93" ht="24" x14ac:dyDescent="0.1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row>
    <row r="87" spans="1:93" ht="24" x14ac:dyDescent="0.1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row>
    <row r="88" spans="1:93" ht="24" x14ac:dyDescent="0.1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row>
    <row r="89" spans="1:93" ht="24" x14ac:dyDescent="0.1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row>
    <row r="90" spans="1:93" ht="24" x14ac:dyDescent="0.1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row>
    <row r="91" spans="1:93" ht="24" x14ac:dyDescent="0.1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row>
    <row r="92" spans="1:93" ht="24" x14ac:dyDescent="0.1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row>
    <row r="93" spans="1:93" ht="24" x14ac:dyDescent="0.1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row>
    <row r="94" spans="1:93" ht="24" x14ac:dyDescent="0.1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row>
    <row r="95" spans="1:93" ht="24" x14ac:dyDescent="0.1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row>
    <row r="96" spans="1:93" ht="24" x14ac:dyDescent="0.1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row>
    <row r="97" spans="1:93" ht="24" x14ac:dyDescent="0.1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row>
    <row r="98" spans="1:93" ht="24" x14ac:dyDescent="0.1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row>
    <row r="99" spans="1:93" ht="24" x14ac:dyDescent="0.1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row>
    <row r="100" spans="1:93" ht="24" x14ac:dyDescent="0.1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row>
    <row r="101" spans="1:93" ht="24" x14ac:dyDescent="0.1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row>
    <row r="102" spans="1:93" ht="24" x14ac:dyDescent="0.1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row>
    <row r="103" spans="1:93" ht="24" x14ac:dyDescent="0.1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row>
    <row r="104" spans="1:93" ht="24" x14ac:dyDescent="0.1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row>
    <row r="105" spans="1:93" ht="24" x14ac:dyDescent="0.1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row>
    <row r="106" spans="1:93" ht="24" x14ac:dyDescent="0.1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row>
    <row r="107" spans="1:93" ht="24" x14ac:dyDescent="0.1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row>
    <row r="108" spans="1:93" ht="24" x14ac:dyDescent="0.1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row>
    <row r="109" spans="1:93" ht="24" x14ac:dyDescent="0.1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row>
    <row r="110" spans="1:93" ht="24" x14ac:dyDescent="0.1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row>
    <row r="111" spans="1:93" ht="24" x14ac:dyDescent="0.1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row>
    <row r="112" spans="1:93" ht="24" x14ac:dyDescent="0.1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row>
    <row r="113" spans="1:93" ht="24" x14ac:dyDescent="0.1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row>
    <row r="114" spans="1:93" ht="24" x14ac:dyDescent="0.1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row>
    <row r="115" spans="1:93" ht="24" x14ac:dyDescent="0.1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row>
    <row r="116" spans="1:93" ht="24" x14ac:dyDescent="0.1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row>
    <row r="117" spans="1:93" ht="24" x14ac:dyDescent="0.1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row>
    <row r="118" spans="1:93" ht="24" x14ac:dyDescent="0.1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row>
    <row r="119" spans="1:93" ht="24" x14ac:dyDescent="0.1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row>
    <row r="120" spans="1:93" ht="24" x14ac:dyDescent="0.1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row>
    <row r="121" spans="1:93" ht="24" x14ac:dyDescent="0.1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row>
    <row r="122" spans="1:93" ht="24" x14ac:dyDescent="0.1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row>
    <row r="123" spans="1:93" ht="24" x14ac:dyDescent="0.1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row>
    <row r="124" spans="1:93" ht="24" x14ac:dyDescent="0.1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row>
    <row r="125" spans="1:93" ht="24" x14ac:dyDescent="0.1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row>
    <row r="126" spans="1:93" ht="24" x14ac:dyDescent="0.1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row>
    <row r="127" spans="1:93" ht="24" x14ac:dyDescent="0.1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row>
    <row r="128" spans="1:93" ht="24" x14ac:dyDescent="0.1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row>
    <row r="129" spans="1:93" ht="24" x14ac:dyDescent="0.1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row>
    <row r="130" spans="1:93" ht="24" x14ac:dyDescent="0.1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row>
    <row r="131" spans="1:93" ht="24" x14ac:dyDescent="0.1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row>
    <row r="132" spans="1:93" ht="24" x14ac:dyDescent="0.1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row>
    <row r="133" spans="1:93" ht="24" x14ac:dyDescent="0.1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row>
    <row r="134" spans="1:93" ht="24" x14ac:dyDescent="0.1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row>
    <row r="135" spans="1:93" ht="24" x14ac:dyDescent="0.1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row>
    <row r="136" spans="1:93" ht="24" x14ac:dyDescent="0.1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row>
    <row r="137" spans="1:93" ht="24" x14ac:dyDescent="0.1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row>
    <row r="138" spans="1:93" ht="24" x14ac:dyDescent="0.1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row>
    <row r="139" spans="1:93" ht="24" x14ac:dyDescent="0.1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row>
    <row r="140" spans="1:93" ht="24" x14ac:dyDescent="0.1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row>
    <row r="141" spans="1:93" ht="24" x14ac:dyDescent="0.1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row>
    <row r="142" spans="1:93" ht="24" x14ac:dyDescent="0.1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row>
    <row r="143" spans="1:93" ht="24" x14ac:dyDescent="0.1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row>
    <row r="144" spans="1:93" ht="24" x14ac:dyDescent="0.1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row>
    <row r="145" spans="1:93" ht="24" x14ac:dyDescent="0.1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row>
    <row r="146" spans="1:93" ht="24" x14ac:dyDescent="0.1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row>
    <row r="147" spans="1:93" ht="24" x14ac:dyDescent="0.15">
      <c r="A147" s="37"/>
      <c r="B147" s="37"/>
      <c r="C147" s="37"/>
      <c r="D147" s="37"/>
      <c r="E147" s="37"/>
      <c r="F147" s="37"/>
      <c r="G147" s="37"/>
      <c r="H147" s="37"/>
      <c r="I147" s="37"/>
      <c r="J147" s="37"/>
      <c r="K147" s="37"/>
      <c r="L147" s="37"/>
      <c r="M147" s="37"/>
      <c r="N147" s="37"/>
      <c r="O147" s="37"/>
      <c r="P147" s="37"/>
      <c r="Q147" s="49"/>
      <c r="R147" s="49"/>
      <c r="S147" s="49"/>
      <c r="T147" s="49"/>
      <c r="U147" s="49"/>
      <c r="V147" s="49"/>
      <c r="W147" s="49"/>
      <c r="X147" s="49"/>
      <c r="Y147" s="49"/>
      <c r="Z147" s="49"/>
      <c r="AA147" s="49"/>
      <c r="AB147" s="49"/>
      <c r="AC147" s="49"/>
      <c r="AD147" s="49"/>
      <c r="AE147" s="49"/>
      <c r="AF147" s="49"/>
      <c r="AG147" s="49"/>
      <c r="AH147" s="49"/>
      <c r="AI147" s="49"/>
      <c r="AJ147" s="49"/>
    </row>
    <row r="148" spans="1:93" ht="24" x14ac:dyDescent="0.15">
      <c r="A148" s="37"/>
      <c r="B148" s="37"/>
      <c r="C148" s="37"/>
      <c r="D148" s="37"/>
      <c r="E148" s="37"/>
      <c r="F148" s="37"/>
      <c r="G148" s="37"/>
      <c r="H148" s="37"/>
      <c r="I148" s="37"/>
      <c r="J148" s="37"/>
      <c r="K148" s="37"/>
      <c r="L148" s="37"/>
      <c r="M148" s="37"/>
      <c r="N148" s="37"/>
      <c r="O148" s="37"/>
      <c r="P148" s="37"/>
      <c r="Q148" s="49"/>
      <c r="R148" s="49"/>
      <c r="S148" s="49"/>
      <c r="T148" s="49"/>
      <c r="U148" s="49"/>
      <c r="V148" s="49"/>
      <c r="W148" s="49"/>
      <c r="X148" s="49"/>
      <c r="Y148" s="49"/>
      <c r="Z148" s="49"/>
      <c r="AA148" s="49"/>
      <c r="AB148" s="49"/>
      <c r="AC148" s="49"/>
      <c r="AD148" s="49"/>
      <c r="AE148" s="49"/>
      <c r="AF148" s="49"/>
      <c r="AG148" s="49"/>
      <c r="AH148" s="49"/>
      <c r="AI148" s="49"/>
      <c r="AJ148" s="49"/>
    </row>
    <row r="149" spans="1:93" ht="24" x14ac:dyDescent="0.15">
      <c r="A149" s="37"/>
      <c r="B149" s="37"/>
      <c r="C149" s="37"/>
      <c r="D149" s="37"/>
      <c r="E149" s="37"/>
      <c r="F149" s="37"/>
      <c r="G149" s="37"/>
      <c r="H149" s="37"/>
      <c r="I149" s="37"/>
      <c r="J149" s="37"/>
      <c r="K149" s="37"/>
      <c r="L149" s="37"/>
      <c r="M149" s="37"/>
      <c r="N149" s="37"/>
      <c r="O149" s="37"/>
      <c r="P149" s="37"/>
      <c r="Q149" s="49"/>
      <c r="R149" s="49"/>
      <c r="S149" s="49"/>
      <c r="T149" s="49"/>
      <c r="U149" s="49"/>
      <c r="V149" s="49"/>
      <c r="W149" s="49"/>
      <c r="X149" s="49"/>
      <c r="Y149" s="49"/>
      <c r="Z149" s="49"/>
      <c r="AA149" s="49"/>
      <c r="AB149" s="49"/>
      <c r="AC149" s="49"/>
      <c r="AD149" s="49"/>
      <c r="AE149" s="49"/>
      <c r="AF149" s="49"/>
      <c r="AG149" s="49"/>
      <c r="AH149" s="49"/>
      <c r="AI149" s="49"/>
      <c r="AJ149" s="49"/>
    </row>
    <row r="150" spans="1:93" ht="24" x14ac:dyDescent="0.15">
      <c r="A150" s="37"/>
      <c r="B150" s="37"/>
      <c r="C150" s="37"/>
      <c r="D150" s="37"/>
      <c r="E150" s="37"/>
      <c r="F150" s="37"/>
      <c r="G150" s="37"/>
      <c r="H150" s="37"/>
      <c r="I150" s="37"/>
      <c r="J150" s="37"/>
      <c r="K150" s="37"/>
      <c r="L150" s="37"/>
      <c r="M150" s="37"/>
      <c r="N150" s="37"/>
      <c r="O150" s="37"/>
      <c r="P150" s="37"/>
      <c r="Q150" s="49"/>
      <c r="R150" s="49"/>
      <c r="S150" s="49"/>
      <c r="T150" s="49"/>
      <c r="U150" s="49"/>
      <c r="V150" s="49"/>
      <c r="W150" s="49"/>
      <c r="X150" s="49"/>
      <c r="Y150" s="49"/>
      <c r="Z150" s="49"/>
      <c r="AA150" s="49"/>
      <c r="AB150" s="49"/>
      <c r="AC150" s="49"/>
      <c r="AD150" s="49"/>
      <c r="AE150" s="49"/>
      <c r="AF150" s="49"/>
      <c r="AG150" s="49"/>
      <c r="AH150" s="49"/>
      <c r="AI150" s="49"/>
      <c r="AJ150" s="49"/>
    </row>
    <row r="151" spans="1:93" ht="24" x14ac:dyDescent="0.15">
      <c r="A151" s="37"/>
      <c r="B151" s="37"/>
      <c r="C151" s="37"/>
      <c r="D151" s="37"/>
      <c r="E151" s="37"/>
      <c r="F151" s="37"/>
      <c r="G151" s="37"/>
      <c r="H151" s="37"/>
      <c r="I151" s="37"/>
      <c r="J151" s="37"/>
      <c r="K151" s="37"/>
      <c r="L151" s="37"/>
      <c r="M151" s="37"/>
      <c r="N151" s="37"/>
      <c r="O151" s="37"/>
      <c r="P151" s="37"/>
      <c r="Q151" s="49"/>
      <c r="R151" s="49"/>
      <c r="S151" s="49"/>
      <c r="T151" s="49"/>
      <c r="U151" s="49"/>
      <c r="V151" s="49"/>
      <c r="W151" s="49"/>
      <c r="X151" s="49"/>
      <c r="Y151" s="49"/>
      <c r="Z151" s="49"/>
      <c r="AA151" s="49"/>
      <c r="AB151" s="49"/>
      <c r="AC151" s="49"/>
      <c r="AD151" s="49"/>
      <c r="AE151" s="49"/>
      <c r="AF151" s="49"/>
      <c r="AG151" s="49"/>
      <c r="AH151" s="49"/>
      <c r="AI151" s="49"/>
      <c r="AJ151" s="49"/>
    </row>
    <row r="152" spans="1:93" ht="24" x14ac:dyDescent="0.15">
      <c r="A152" s="37"/>
      <c r="B152" s="37"/>
      <c r="C152" s="37"/>
      <c r="D152" s="37"/>
      <c r="E152" s="37"/>
      <c r="F152" s="37"/>
      <c r="G152" s="37"/>
      <c r="H152" s="37"/>
      <c r="I152" s="37"/>
      <c r="J152" s="37"/>
      <c r="K152" s="37"/>
      <c r="L152" s="37"/>
      <c r="M152" s="37"/>
      <c r="N152" s="37"/>
      <c r="O152" s="37"/>
      <c r="P152" s="37"/>
      <c r="Q152" s="49"/>
      <c r="R152" s="49"/>
      <c r="S152" s="49"/>
      <c r="T152" s="49"/>
      <c r="U152" s="49"/>
      <c r="V152" s="49"/>
      <c r="W152" s="49"/>
      <c r="X152" s="49"/>
      <c r="Y152" s="49"/>
      <c r="Z152" s="49"/>
      <c r="AA152" s="49"/>
      <c r="AB152" s="49"/>
      <c r="AC152" s="49"/>
      <c r="AD152" s="49"/>
      <c r="AE152" s="49"/>
      <c r="AF152" s="49"/>
      <c r="AG152" s="49"/>
      <c r="AH152" s="49"/>
      <c r="AI152" s="49"/>
      <c r="AJ152" s="49"/>
    </row>
    <row r="153" spans="1:93" ht="24" x14ac:dyDescent="0.15">
      <c r="A153" s="37"/>
      <c r="B153" s="37"/>
      <c r="C153" s="37"/>
      <c r="D153" s="37"/>
      <c r="E153" s="37"/>
      <c r="F153" s="37"/>
      <c r="G153" s="37"/>
      <c r="H153" s="37"/>
      <c r="I153" s="37"/>
      <c r="J153" s="37"/>
      <c r="K153" s="37"/>
      <c r="L153" s="37"/>
      <c r="M153" s="37"/>
      <c r="N153" s="37"/>
      <c r="O153" s="37"/>
      <c r="P153" s="37"/>
      <c r="Q153" s="49"/>
      <c r="R153" s="49"/>
      <c r="S153" s="49"/>
      <c r="T153" s="49"/>
      <c r="U153" s="49"/>
      <c r="V153" s="49"/>
      <c r="W153" s="49"/>
      <c r="X153" s="49"/>
      <c r="Y153" s="49"/>
      <c r="Z153" s="49"/>
      <c r="AA153" s="49"/>
      <c r="AB153" s="49"/>
      <c r="AC153" s="49"/>
      <c r="AD153" s="49"/>
      <c r="AE153" s="49"/>
      <c r="AF153" s="49"/>
      <c r="AG153" s="49"/>
      <c r="AH153" s="49"/>
      <c r="AI153" s="49"/>
      <c r="AJ153" s="49"/>
    </row>
    <row r="154" spans="1:93" ht="24" x14ac:dyDescent="0.15">
      <c r="A154" s="37"/>
      <c r="B154" s="37"/>
      <c r="C154" s="37"/>
      <c r="D154" s="37"/>
      <c r="E154" s="37"/>
      <c r="F154" s="37"/>
      <c r="G154" s="37"/>
      <c r="H154" s="37"/>
      <c r="I154" s="37"/>
      <c r="J154" s="37"/>
      <c r="K154" s="37"/>
      <c r="L154" s="37"/>
      <c r="M154" s="37"/>
      <c r="N154" s="37"/>
      <c r="O154" s="37"/>
      <c r="P154" s="37"/>
      <c r="Q154" s="49"/>
      <c r="R154" s="49"/>
      <c r="S154" s="49"/>
      <c r="T154" s="49"/>
      <c r="U154" s="49"/>
      <c r="V154" s="49"/>
      <c r="W154" s="49"/>
      <c r="X154" s="49"/>
      <c r="Y154" s="49"/>
      <c r="Z154" s="49"/>
      <c r="AA154" s="49"/>
      <c r="AB154" s="49"/>
      <c r="AC154" s="49"/>
      <c r="AD154" s="49"/>
      <c r="AE154" s="49"/>
      <c r="AF154" s="49"/>
      <c r="AG154" s="49"/>
      <c r="AH154" s="49"/>
      <c r="AI154" s="49"/>
      <c r="AJ154" s="49"/>
    </row>
    <row r="155" spans="1:93" ht="24" x14ac:dyDescent="0.15">
      <c r="A155" s="37"/>
      <c r="B155" s="37"/>
      <c r="C155" s="37"/>
      <c r="D155" s="37"/>
      <c r="E155" s="37"/>
      <c r="F155" s="37"/>
      <c r="G155" s="37"/>
      <c r="H155" s="37"/>
      <c r="I155" s="37"/>
      <c r="J155" s="37"/>
      <c r="K155" s="37"/>
      <c r="L155" s="37"/>
      <c r="M155" s="37"/>
      <c r="N155" s="37"/>
      <c r="O155" s="37"/>
      <c r="P155" s="37"/>
      <c r="Q155" s="49"/>
      <c r="R155" s="49"/>
      <c r="S155" s="49"/>
      <c r="T155" s="49"/>
      <c r="U155" s="49"/>
      <c r="V155" s="49"/>
      <c r="W155" s="49"/>
      <c r="X155" s="49"/>
      <c r="Y155" s="49"/>
      <c r="Z155" s="49"/>
      <c r="AA155" s="49"/>
      <c r="AB155" s="49"/>
      <c r="AC155" s="49"/>
      <c r="AD155" s="49"/>
      <c r="AE155" s="49"/>
      <c r="AF155" s="49"/>
      <c r="AG155" s="49"/>
      <c r="AH155" s="49"/>
      <c r="AI155" s="49"/>
      <c r="AJ155" s="49"/>
    </row>
    <row r="156" spans="1:93" ht="24" x14ac:dyDescent="0.15">
      <c r="A156" s="37"/>
      <c r="B156" s="37"/>
      <c r="C156" s="37"/>
      <c r="D156" s="37"/>
      <c r="E156" s="37"/>
      <c r="F156" s="37"/>
      <c r="G156" s="37"/>
      <c r="H156" s="37"/>
      <c r="I156" s="37"/>
      <c r="J156" s="37"/>
      <c r="K156" s="37"/>
      <c r="L156" s="37"/>
      <c r="M156" s="37"/>
      <c r="N156" s="37"/>
      <c r="O156" s="37"/>
      <c r="P156" s="37"/>
      <c r="Q156" s="49"/>
      <c r="R156" s="49"/>
      <c r="S156" s="49"/>
      <c r="T156" s="49"/>
      <c r="U156" s="49"/>
      <c r="V156" s="49"/>
      <c r="W156" s="49"/>
      <c r="X156" s="49"/>
      <c r="Y156" s="49"/>
      <c r="Z156" s="49"/>
      <c r="AA156" s="49"/>
      <c r="AB156" s="49"/>
      <c r="AC156" s="49"/>
      <c r="AD156" s="49"/>
      <c r="AE156" s="49"/>
      <c r="AF156" s="49"/>
      <c r="AG156" s="49"/>
      <c r="AH156" s="49"/>
      <c r="AI156" s="49"/>
      <c r="AJ156" s="49"/>
    </row>
    <row r="157" spans="1:93" ht="24" x14ac:dyDescent="0.15">
      <c r="A157" s="37"/>
      <c r="B157" s="37"/>
      <c r="C157" s="37"/>
      <c r="D157" s="37"/>
      <c r="E157" s="37"/>
      <c r="F157" s="37"/>
      <c r="G157" s="37"/>
      <c r="H157" s="37"/>
      <c r="I157" s="37"/>
      <c r="J157" s="37"/>
      <c r="K157" s="37"/>
      <c r="L157" s="37"/>
      <c r="M157" s="37"/>
      <c r="N157" s="37"/>
      <c r="O157" s="37"/>
      <c r="P157" s="37"/>
      <c r="Q157" s="49"/>
      <c r="R157" s="49"/>
      <c r="S157" s="49"/>
      <c r="T157" s="49"/>
      <c r="U157" s="49"/>
      <c r="V157" s="49"/>
      <c r="W157" s="49"/>
      <c r="X157" s="49"/>
      <c r="Y157" s="49"/>
      <c r="Z157" s="49"/>
      <c r="AA157" s="49"/>
      <c r="AB157" s="49"/>
      <c r="AC157" s="49"/>
      <c r="AD157" s="49"/>
      <c r="AE157" s="49"/>
      <c r="AF157" s="49"/>
      <c r="AG157" s="49"/>
      <c r="AH157" s="49"/>
      <c r="AI157" s="49"/>
      <c r="AJ157" s="49"/>
    </row>
    <row r="158" spans="1:93" ht="24" x14ac:dyDescent="0.15">
      <c r="A158" s="37"/>
      <c r="B158" s="37"/>
      <c r="C158" s="37"/>
      <c r="D158" s="37"/>
      <c r="E158" s="37"/>
      <c r="F158" s="37"/>
      <c r="G158" s="37"/>
      <c r="H158" s="37"/>
      <c r="I158" s="37"/>
      <c r="J158" s="37"/>
      <c r="K158" s="37"/>
      <c r="L158" s="37"/>
      <c r="M158" s="37"/>
      <c r="N158" s="37"/>
      <c r="O158" s="37"/>
      <c r="P158" s="37"/>
      <c r="Q158" s="49"/>
      <c r="R158" s="49"/>
      <c r="S158" s="49"/>
      <c r="T158" s="49"/>
      <c r="U158" s="49"/>
      <c r="V158" s="49"/>
      <c r="W158" s="49"/>
      <c r="X158" s="49"/>
      <c r="Y158" s="49"/>
      <c r="Z158" s="49"/>
      <c r="AA158" s="49"/>
      <c r="AB158" s="49"/>
      <c r="AC158" s="49"/>
      <c r="AD158" s="49"/>
      <c r="AE158" s="49"/>
      <c r="AF158" s="49"/>
      <c r="AG158" s="49"/>
      <c r="AH158" s="49"/>
      <c r="AI158" s="49"/>
      <c r="AJ158" s="49"/>
    </row>
    <row r="159" spans="1:93" ht="24" x14ac:dyDescent="0.15">
      <c r="A159" s="37"/>
      <c r="B159" s="37"/>
      <c r="C159" s="37"/>
      <c r="D159" s="37"/>
      <c r="E159" s="37"/>
      <c r="F159" s="37"/>
      <c r="G159" s="37"/>
      <c r="H159" s="37"/>
      <c r="I159" s="37"/>
      <c r="J159" s="37"/>
      <c r="K159" s="37"/>
      <c r="L159" s="37"/>
      <c r="M159" s="37"/>
      <c r="N159" s="37"/>
      <c r="O159" s="37"/>
      <c r="P159" s="37"/>
      <c r="Q159" s="49"/>
      <c r="R159" s="49"/>
      <c r="S159" s="49"/>
      <c r="T159" s="49"/>
      <c r="U159" s="49"/>
      <c r="V159" s="49"/>
      <c r="W159" s="49"/>
      <c r="X159" s="49"/>
      <c r="Y159" s="49"/>
      <c r="Z159" s="49"/>
      <c r="AA159" s="49"/>
      <c r="AB159" s="49"/>
      <c r="AC159" s="49"/>
      <c r="AD159" s="49"/>
      <c r="AE159" s="49"/>
      <c r="AF159" s="49"/>
      <c r="AG159" s="49"/>
      <c r="AH159" s="49"/>
      <c r="AI159" s="49"/>
      <c r="AJ159" s="49"/>
    </row>
    <row r="160" spans="1:93" ht="24" x14ac:dyDescent="0.15">
      <c r="A160" s="37"/>
      <c r="B160" s="37"/>
      <c r="C160" s="37"/>
      <c r="D160" s="37"/>
      <c r="E160" s="37"/>
      <c r="F160" s="37"/>
      <c r="G160" s="37"/>
      <c r="H160" s="37"/>
      <c r="I160" s="37"/>
      <c r="J160" s="37"/>
      <c r="K160" s="37"/>
      <c r="L160" s="37"/>
      <c r="M160" s="37"/>
      <c r="N160" s="37"/>
      <c r="O160" s="37"/>
      <c r="P160" s="37"/>
      <c r="Q160" s="49"/>
      <c r="R160" s="49"/>
      <c r="S160" s="49"/>
      <c r="T160" s="49"/>
      <c r="U160" s="49"/>
      <c r="V160" s="49"/>
      <c r="W160" s="49"/>
      <c r="X160" s="49"/>
      <c r="Y160" s="49"/>
      <c r="Z160" s="49"/>
      <c r="AA160" s="49"/>
      <c r="AB160" s="49"/>
      <c r="AC160" s="49"/>
      <c r="AD160" s="49"/>
      <c r="AE160" s="49"/>
      <c r="AF160" s="49"/>
      <c r="AG160" s="49"/>
      <c r="AH160" s="49"/>
      <c r="AI160" s="49"/>
      <c r="AJ160" s="49"/>
    </row>
    <row r="161" spans="1:36" ht="24" x14ac:dyDescent="0.15">
      <c r="A161" s="37"/>
      <c r="B161" s="37"/>
      <c r="C161" s="37"/>
      <c r="D161" s="37"/>
      <c r="E161" s="37"/>
      <c r="F161" s="37"/>
      <c r="G161" s="37"/>
      <c r="H161" s="37"/>
      <c r="I161" s="37"/>
      <c r="J161" s="37"/>
      <c r="K161" s="37"/>
      <c r="L161" s="37"/>
      <c r="M161" s="37"/>
      <c r="N161" s="37"/>
      <c r="O161" s="37"/>
      <c r="P161" s="37"/>
      <c r="Q161" s="49"/>
      <c r="R161" s="49"/>
      <c r="S161" s="49"/>
      <c r="T161" s="49"/>
      <c r="U161" s="49"/>
      <c r="V161" s="49"/>
      <c r="W161" s="49"/>
      <c r="X161" s="49"/>
      <c r="Y161" s="49"/>
      <c r="Z161" s="49"/>
      <c r="AA161" s="49"/>
      <c r="AB161" s="49"/>
      <c r="AC161" s="49"/>
      <c r="AD161" s="49"/>
      <c r="AE161" s="49"/>
      <c r="AF161" s="49"/>
      <c r="AG161" s="49"/>
      <c r="AH161" s="49"/>
      <c r="AI161" s="49"/>
      <c r="AJ161" s="49"/>
    </row>
    <row r="162" spans="1:36" ht="24" x14ac:dyDescent="0.15">
      <c r="A162" s="37"/>
      <c r="B162" s="37"/>
      <c r="C162" s="37"/>
      <c r="D162" s="37"/>
      <c r="E162" s="37"/>
      <c r="F162" s="37"/>
      <c r="G162" s="37"/>
      <c r="H162" s="37"/>
      <c r="I162" s="37"/>
      <c r="J162" s="37"/>
      <c r="K162" s="37"/>
      <c r="L162" s="37"/>
      <c r="M162" s="37"/>
      <c r="N162" s="37"/>
      <c r="O162" s="37"/>
      <c r="P162" s="37"/>
      <c r="Q162" s="49"/>
      <c r="R162" s="49"/>
      <c r="S162" s="49"/>
      <c r="T162" s="49"/>
      <c r="U162" s="49"/>
      <c r="V162" s="49"/>
      <c r="W162" s="49"/>
      <c r="X162" s="49"/>
      <c r="Y162" s="49"/>
      <c r="Z162" s="49"/>
      <c r="AA162" s="49"/>
      <c r="AB162" s="49"/>
      <c r="AC162" s="49"/>
      <c r="AD162" s="49"/>
      <c r="AE162" s="49"/>
      <c r="AF162" s="49"/>
      <c r="AG162" s="49"/>
      <c r="AH162" s="49"/>
      <c r="AI162" s="49"/>
      <c r="AJ162" s="49"/>
    </row>
    <row r="163" spans="1:36" ht="24" x14ac:dyDescent="0.15">
      <c r="A163" s="37"/>
      <c r="B163" s="37"/>
      <c r="C163" s="37"/>
      <c r="D163" s="37"/>
      <c r="E163" s="37"/>
      <c r="F163" s="37"/>
      <c r="G163" s="37"/>
      <c r="H163" s="37"/>
      <c r="I163" s="37"/>
      <c r="J163" s="37"/>
      <c r="K163" s="37"/>
      <c r="L163" s="37"/>
      <c r="M163" s="37"/>
      <c r="N163" s="37"/>
      <c r="O163" s="37"/>
      <c r="P163" s="37"/>
      <c r="Q163" s="37"/>
      <c r="R163" s="37"/>
      <c r="S163" s="49"/>
      <c r="T163" s="49"/>
      <c r="U163" s="49"/>
      <c r="V163" s="49"/>
      <c r="W163" s="49"/>
      <c r="X163" s="49"/>
      <c r="Y163" s="49"/>
      <c r="Z163" s="49"/>
      <c r="AA163" s="49"/>
      <c r="AB163" s="49"/>
      <c r="AC163" s="49"/>
      <c r="AD163" s="49"/>
      <c r="AE163" s="49"/>
      <c r="AF163" s="49"/>
      <c r="AG163" s="49"/>
      <c r="AH163" s="49"/>
      <c r="AI163" s="49"/>
      <c r="AJ163" s="49"/>
    </row>
    <row r="164" spans="1:36" ht="24" x14ac:dyDescent="0.15">
      <c r="A164" s="37"/>
      <c r="B164" s="37"/>
      <c r="C164" s="37"/>
      <c r="D164" s="37"/>
      <c r="E164" s="37"/>
      <c r="F164" s="37"/>
      <c r="G164" s="37"/>
      <c r="H164" s="37"/>
      <c r="I164" s="37"/>
      <c r="J164" s="37"/>
      <c r="K164" s="37"/>
      <c r="L164" s="37"/>
      <c r="M164" s="37"/>
      <c r="N164" s="37"/>
      <c r="O164" s="37"/>
      <c r="P164" s="37"/>
      <c r="Q164" s="37"/>
      <c r="R164" s="37"/>
      <c r="S164" s="49"/>
      <c r="T164" s="49"/>
      <c r="U164" s="49"/>
      <c r="V164" s="49"/>
      <c r="W164" s="49"/>
      <c r="X164" s="49"/>
      <c r="Y164" s="49"/>
      <c r="Z164" s="49"/>
      <c r="AA164" s="49"/>
      <c r="AB164" s="49"/>
      <c r="AC164" s="49"/>
      <c r="AD164" s="49"/>
      <c r="AE164" s="49"/>
      <c r="AF164" s="49"/>
      <c r="AG164" s="49"/>
      <c r="AH164" s="49"/>
      <c r="AI164" s="49"/>
      <c r="AJ164" s="49"/>
    </row>
    <row r="165" spans="1:36" ht="24" x14ac:dyDescent="0.15">
      <c r="A165" s="37"/>
      <c r="B165" s="37"/>
      <c r="C165" s="37"/>
      <c r="D165" s="37"/>
      <c r="E165" s="37"/>
      <c r="F165" s="37"/>
      <c r="G165" s="37"/>
      <c r="H165" s="37"/>
      <c r="I165" s="37"/>
      <c r="J165" s="37"/>
      <c r="K165" s="37"/>
      <c r="L165" s="37"/>
      <c r="M165" s="37"/>
      <c r="N165" s="37"/>
      <c r="O165" s="37"/>
      <c r="P165" s="37"/>
      <c r="Q165" s="37"/>
      <c r="R165" s="37"/>
      <c r="S165" s="49"/>
      <c r="T165" s="49"/>
      <c r="U165" s="49"/>
      <c r="V165" s="49"/>
      <c r="W165" s="49"/>
      <c r="X165" s="49"/>
      <c r="Y165" s="49"/>
      <c r="Z165" s="49"/>
      <c r="AA165" s="49"/>
      <c r="AB165" s="49"/>
      <c r="AC165" s="49"/>
      <c r="AD165" s="49"/>
      <c r="AE165" s="49"/>
      <c r="AF165" s="49"/>
      <c r="AG165" s="49"/>
      <c r="AH165" s="49"/>
      <c r="AI165" s="49"/>
      <c r="AJ165" s="49"/>
    </row>
    <row r="166" spans="1:36" ht="24" x14ac:dyDescent="0.15">
      <c r="A166" s="37"/>
      <c r="B166" s="37"/>
      <c r="C166" s="37"/>
      <c r="D166" s="37"/>
      <c r="E166" s="37"/>
      <c r="F166" s="37"/>
      <c r="G166" s="37"/>
      <c r="H166" s="37"/>
      <c r="I166" s="37"/>
      <c r="J166" s="37"/>
      <c r="K166" s="37"/>
      <c r="L166" s="37"/>
      <c r="M166" s="37"/>
      <c r="N166" s="37"/>
      <c r="O166" s="37"/>
      <c r="P166" s="37"/>
      <c r="Q166" s="37"/>
      <c r="R166" s="37"/>
      <c r="S166" s="49"/>
      <c r="T166" s="49"/>
      <c r="U166" s="49"/>
      <c r="V166" s="49"/>
      <c r="W166" s="49"/>
      <c r="X166" s="49"/>
      <c r="Y166" s="49"/>
      <c r="Z166" s="49"/>
      <c r="AA166" s="49"/>
      <c r="AB166" s="49"/>
      <c r="AC166" s="49"/>
      <c r="AD166" s="49"/>
      <c r="AE166" s="49"/>
      <c r="AF166" s="49"/>
      <c r="AG166" s="49"/>
      <c r="AH166" s="49"/>
      <c r="AI166" s="49"/>
      <c r="AJ166" s="49"/>
    </row>
    <row r="167" spans="1:36" ht="24" x14ac:dyDescent="0.15">
      <c r="A167" s="37"/>
      <c r="B167" s="37"/>
      <c r="C167" s="37"/>
      <c r="D167" s="37"/>
      <c r="E167" s="37"/>
      <c r="F167" s="37"/>
      <c r="G167" s="37"/>
      <c r="H167" s="37"/>
      <c r="I167" s="37"/>
      <c r="J167" s="37"/>
      <c r="K167" s="37"/>
      <c r="L167" s="37"/>
      <c r="M167" s="37"/>
      <c r="N167" s="37"/>
      <c r="O167" s="37"/>
      <c r="P167" s="37"/>
      <c r="Q167" s="37"/>
      <c r="R167" s="37"/>
      <c r="S167" s="49"/>
      <c r="T167" s="49"/>
      <c r="U167" s="49"/>
      <c r="V167" s="49"/>
      <c r="W167" s="49"/>
      <c r="X167" s="49"/>
      <c r="Y167" s="49"/>
      <c r="Z167" s="49"/>
      <c r="AA167" s="49"/>
      <c r="AB167" s="49"/>
      <c r="AC167" s="49"/>
      <c r="AD167" s="49"/>
      <c r="AE167" s="49"/>
      <c r="AF167" s="49"/>
      <c r="AG167" s="49"/>
      <c r="AH167" s="49"/>
      <c r="AI167" s="49"/>
      <c r="AJ167" s="49"/>
    </row>
    <row r="168" spans="1:36" ht="24" x14ac:dyDescent="0.15">
      <c r="A168" s="37"/>
      <c r="B168" s="37"/>
      <c r="C168" s="37"/>
      <c r="D168" s="37"/>
      <c r="E168" s="37"/>
      <c r="F168" s="37"/>
      <c r="G168" s="37"/>
      <c r="H168" s="37"/>
      <c r="I168" s="37"/>
      <c r="J168" s="37"/>
      <c r="K168" s="37"/>
      <c r="L168" s="37"/>
      <c r="M168" s="37"/>
      <c r="N168" s="37"/>
      <c r="O168" s="37"/>
      <c r="P168" s="37"/>
      <c r="Q168" s="37"/>
      <c r="R168" s="37"/>
      <c r="S168" s="49"/>
      <c r="T168" s="49"/>
      <c r="U168" s="49"/>
      <c r="V168" s="49"/>
      <c r="W168" s="49"/>
      <c r="X168" s="49"/>
      <c r="Y168" s="49"/>
      <c r="Z168" s="49"/>
      <c r="AA168" s="49"/>
      <c r="AB168" s="49"/>
      <c r="AC168" s="49"/>
      <c r="AD168" s="49"/>
      <c r="AE168" s="49"/>
      <c r="AF168" s="49"/>
      <c r="AG168" s="49"/>
      <c r="AH168" s="49"/>
      <c r="AI168" s="49"/>
      <c r="AJ168" s="49"/>
    </row>
    <row r="169" spans="1:36" ht="24" x14ac:dyDescent="0.15">
      <c r="A169" s="37"/>
      <c r="B169" s="37"/>
      <c r="C169" s="37"/>
      <c r="D169" s="37"/>
      <c r="E169" s="37"/>
      <c r="F169" s="37"/>
      <c r="G169" s="37"/>
      <c r="H169" s="37"/>
      <c r="I169" s="37"/>
      <c r="J169" s="37"/>
      <c r="K169" s="37"/>
      <c r="L169" s="37"/>
      <c r="M169" s="37"/>
      <c r="N169" s="37"/>
      <c r="O169" s="37"/>
      <c r="P169" s="37"/>
      <c r="Q169" s="37"/>
      <c r="R169" s="37"/>
      <c r="S169" s="49"/>
      <c r="T169" s="49"/>
      <c r="U169" s="49"/>
      <c r="V169" s="49"/>
      <c r="W169" s="49"/>
      <c r="X169" s="49"/>
      <c r="Y169" s="49"/>
      <c r="Z169" s="49"/>
      <c r="AA169" s="49"/>
      <c r="AB169" s="49"/>
      <c r="AC169" s="49"/>
      <c r="AD169" s="49"/>
      <c r="AE169" s="49"/>
      <c r="AF169" s="49"/>
      <c r="AG169" s="49"/>
      <c r="AH169" s="49"/>
      <c r="AI169" s="49"/>
      <c r="AJ169" s="49"/>
    </row>
    <row r="170" spans="1:36" ht="24" x14ac:dyDescent="0.15">
      <c r="A170" s="37"/>
      <c r="B170" s="37"/>
      <c r="C170" s="37"/>
      <c r="D170" s="37"/>
      <c r="E170" s="37"/>
      <c r="F170" s="37"/>
      <c r="G170" s="37"/>
      <c r="H170" s="37"/>
      <c r="I170" s="37"/>
      <c r="J170" s="37"/>
      <c r="K170" s="37"/>
      <c r="L170" s="37"/>
      <c r="M170" s="37"/>
      <c r="N170" s="37"/>
      <c r="O170" s="37"/>
      <c r="P170" s="37"/>
      <c r="Q170" s="37"/>
      <c r="R170" s="37"/>
      <c r="S170" s="49"/>
      <c r="T170" s="49"/>
      <c r="U170" s="49"/>
      <c r="V170" s="49"/>
      <c r="W170" s="49"/>
      <c r="X170" s="49"/>
      <c r="Y170" s="49"/>
      <c r="Z170" s="49"/>
      <c r="AA170" s="49"/>
      <c r="AB170" s="49"/>
      <c r="AC170" s="49"/>
      <c r="AD170" s="49"/>
      <c r="AE170" s="49"/>
      <c r="AF170" s="49"/>
      <c r="AG170" s="49"/>
      <c r="AH170" s="49"/>
      <c r="AI170" s="49"/>
      <c r="AJ170" s="49"/>
    </row>
    <row r="171" spans="1:36" ht="24" x14ac:dyDescent="0.15">
      <c r="A171" s="37"/>
      <c r="B171" s="37"/>
      <c r="C171" s="37"/>
      <c r="D171" s="37"/>
      <c r="E171" s="37"/>
      <c r="F171" s="37"/>
      <c r="G171" s="37"/>
      <c r="H171" s="37"/>
      <c r="I171" s="37"/>
      <c r="J171" s="37"/>
      <c r="K171" s="37"/>
      <c r="L171" s="37"/>
      <c r="M171" s="37"/>
      <c r="N171" s="37"/>
      <c r="O171" s="37"/>
      <c r="P171" s="37"/>
      <c r="Q171" s="37"/>
      <c r="R171" s="37"/>
      <c r="S171" s="49"/>
      <c r="T171" s="49"/>
      <c r="U171" s="49"/>
      <c r="V171" s="49"/>
      <c r="W171" s="49"/>
      <c r="X171" s="49"/>
      <c r="Y171" s="49"/>
      <c r="Z171" s="49"/>
      <c r="AA171" s="49"/>
      <c r="AB171" s="49"/>
      <c r="AC171" s="49"/>
      <c r="AD171" s="49"/>
      <c r="AE171" s="49"/>
      <c r="AF171" s="49"/>
      <c r="AG171" s="49"/>
      <c r="AH171" s="49"/>
      <c r="AI171" s="49"/>
      <c r="AJ171" s="49"/>
    </row>
    <row r="172" spans="1:36" ht="24" x14ac:dyDescent="0.15">
      <c r="A172" s="37"/>
      <c r="B172" s="37"/>
      <c r="C172" s="37"/>
      <c r="D172" s="37"/>
      <c r="E172" s="37"/>
      <c r="F172" s="37"/>
      <c r="G172" s="37"/>
      <c r="H172" s="37"/>
      <c r="I172" s="37"/>
      <c r="J172" s="37"/>
      <c r="K172" s="37"/>
      <c r="L172" s="37"/>
      <c r="M172" s="37"/>
      <c r="N172" s="37"/>
      <c r="O172" s="37"/>
      <c r="P172" s="37"/>
      <c r="Q172" s="37"/>
      <c r="R172" s="37"/>
      <c r="S172" s="49"/>
      <c r="T172" s="49"/>
      <c r="U172" s="49"/>
      <c r="V172" s="49"/>
      <c r="W172" s="49"/>
      <c r="X172" s="49"/>
      <c r="Y172" s="49"/>
      <c r="Z172" s="49"/>
      <c r="AA172" s="49"/>
      <c r="AB172" s="49"/>
      <c r="AC172" s="49"/>
      <c r="AD172" s="49"/>
      <c r="AE172" s="49"/>
      <c r="AF172" s="49"/>
      <c r="AG172" s="49"/>
      <c r="AH172" s="49"/>
      <c r="AI172" s="49"/>
      <c r="AJ172" s="49"/>
    </row>
    <row r="173" spans="1:36" ht="24" x14ac:dyDescent="0.15">
      <c r="A173" s="37"/>
      <c r="B173" s="37"/>
      <c r="C173" s="37"/>
      <c r="D173" s="37"/>
      <c r="E173" s="37"/>
      <c r="F173" s="37"/>
      <c r="G173" s="37"/>
      <c r="H173" s="37"/>
      <c r="I173" s="37"/>
      <c r="J173" s="37"/>
      <c r="K173" s="37"/>
      <c r="L173" s="37"/>
      <c r="M173" s="37"/>
      <c r="N173" s="37"/>
      <c r="O173" s="37"/>
      <c r="P173" s="37"/>
      <c r="Q173" s="37"/>
      <c r="R173" s="37"/>
      <c r="S173" s="49"/>
      <c r="T173" s="49"/>
      <c r="U173" s="49"/>
      <c r="V173" s="49"/>
      <c r="W173" s="49"/>
      <c r="X173" s="49"/>
      <c r="Y173" s="49"/>
      <c r="Z173" s="49"/>
      <c r="AA173" s="49"/>
      <c r="AB173" s="49"/>
      <c r="AC173" s="49"/>
      <c r="AD173" s="49"/>
      <c r="AE173" s="49"/>
      <c r="AF173" s="49"/>
      <c r="AG173" s="49"/>
      <c r="AH173" s="49"/>
      <c r="AI173" s="49"/>
      <c r="AJ173" s="49"/>
    </row>
    <row r="174" spans="1:36" ht="24" x14ac:dyDescent="0.15">
      <c r="A174" s="37"/>
      <c r="B174" s="37"/>
      <c r="C174" s="37"/>
      <c r="D174" s="37"/>
      <c r="E174" s="37"/>
      <c r="F174" s="37"/>
      <c r="G174" s="37"/>
      <c r="H174" s="37"/>
      <c r="I174" s="37"/>
      <c r="J174" s="37"/>
      <c r="K174" s="37"/>
      <c r="L174" s="37"/>
      <c r="M174" s="37"/>
      <c r="N174" s="37"/>
      <c r="O174" s="37"/>
      <c r="P174" s="37"/>
      <c r="Q174" s="37"/>
      <c r="R174" s="37"/>
      <c r="S174" s="49"/>
      <c r="T174" s="49"/>
      <c r="U174" s="49"/>
      <c r="V174" s="49"/>
      <c r="W174" s="49"/>
      <c r="X174" s="49"/>
      <c r="Y174" s="49"/>
      <c r="Z174" s="49"/>
      <c r="AA174" s="49"/>
      <c r="AB174" s="49"/>
      <c r="AC174" s="49"/>
      <c r="AD174" s="49"/>
      <c r="AE174" s="49"/>
      <c r="AF174" s="49"/>
      <c r="AG174" s="49"/>
      <c r="AH174" s="49"/>
      <c r="AI174" s="49"/>
      <c r="AJ174" s="49"/>
    </row>
    <row r="175" spans="1:36" ht="24" x14ac:dyDescent="0.15">
      <c r="A175" s="37"/>
      <c r="B175" s="37"/>
      <c r="C175" s="37"/>
      <c r="D175" s="37"/>
      <c r="E175" s="37"/>
      <c r="F175" s="37"/>
      <c r="G175" s="37"/>
      <c r="H175" s="37"/>
      <c r="I175" s="37"/>
      <c r="J175" s="37"/>
      <c r="K175" s="37"/>
      <c r="L175" s="37"/>
      <c r="M175" s="37"/>
      <c r="N175" s="37"/>
      <c r="O175" s="37"/>
      <c r="P175" s="37"/>
      <c r="Q175" s="37"/>
      <c r="R175" s="37"/>
      <c r="S175" s="49"/>
      <c r="T175" s="49"/>
      <c r="U175" s="49"/>
      <c r="V175" s="49"/>
      <c r="W175" s="49"/>
      <c r="X175" s="49"/>
      <c r="Y175" s="49"/>
      <c r="Z175" s="49"/>
      <c r="AA175" s="49"/>
      <c r="AB175" s="49"/>
      <c r="AC175" s="49"/>
      <c r="AD175" s="49"/>
      <c r="AE175" s="49"/>
      <c r="AF175" s="49"/>
      <c r="AG175" s="49"/>
      <c r="AH175" s="49"/>
      <c r="AI175" s="49"/>
      <c r="AJ175" s="49"/>
    </row>
    <row r="176" spans="1:36" ht="24" x14ac:dyDescent="0.15">
      <c r="A176" s="37"/>
      <c r="B176" s="37"/>
      <c r="C176" s="37"/>
      <c r="D176" s="37"/>
      <c r="E176" s="37"/>
      <c r="F176" s="37"/>
      <c r="G176" s="37"/>
      <c r="H176" s="37"/>
      <c r="I176" s="37"/>
      <c r="J176" s="37"/>
      <c r="K176" s="37"/>
      <c r="L176" s="37"/>
      <c r="M176" s="37"/>
      <c r="N176" s="37"/>
      <c r="O176" s="37"/>
      <c r="P176" s="37"/>
      <c r="Q176" s="37"/>
      <c r="R176" s="37"/>
      <c r="S176" s="49"/>
      <c r="T176" s="49"/>
      <c r="U176" s="49"/>
      <c r="V176" s="49"/>
      <c r="W176" s="49"/>
      <c r="X176" s="49"/>
      <c r="Y176" s="49"/>
      <c r="Z176" s="49"/>
      <c r="AA176" s="49"/>
      <c r="AB176" s="49"/>
      <c r="AC176" s="49"/>
      <c r="AD176" s="49"/>
      <c r="AE176" s="49"/>
      <c r="AF176" s="49"/>
      <c r="AG176" s="49"/>
      <c r="AH176" s="49"/>
      <c r="AI176" s="49"/>
      <c r="AJ176" s="49"/>
    </row>
    <row r="177" spans="1:36" ht="24" x14ac:dyDescent="0.15">
      <c r="A177" s="37"/>
      <c r="B177" s="37"/>
      <c r="C177" s="37"/>
      <c r="D177" s="37"/>
      <c r="E177" s="37"/>
      <c r="F177" s="37"/>
      <c r="G177" s="37"/>
      <c r="H177" s="37"/>
      <c r="I177" s="37"/>
      <c r="J177" s="37"/>
      <c r="K177" s="37"/>
      <c r="L177" s="37"/>
      <c r="M177" s="37"/>
      <c r="N177" s="37"/>
      <c r="O177" s="37"/>
      <c r="P177" s="37"/>
      <c r="Q177" s="37"/>
      <c r="R177" s="37"/>
      <c r="S177" s="49"/>
      <c r="T177" s="49"/>
      <c r="U177" s="49"/>
      <c r="V177" s="49"/>
      <c r="W177" s="49"/>
      <c r="X177" s="49"/>
      <c r="Y177" s="49"/>
      <c r="Z177" s="49"/>
      <c r="AA177" s="49"/>
      <c r="AB177" s="49"/>
      <c r="AC177" s="49"/>
      <c r="AD177" s="49"/>
      <c r="AE177" s="49"/>
      <c r="AF177" s="49"/>
      <c r="AG177" s="49"/>
      <c r="AH177" s="49"/>
      <c r="AI177" s="49"/>
      <c r="AJ177" s="49"/>
    </row>
    <row r="178" spans="1:36" ht="24" x14ac:dyDescent="0.15">
      <c r="A178" s="37"/>
      <c r="B178" s="37"/>
      <c r="C178" s="37"/>
      <c r="D178" s="37"/>
      <c r="E178" s="37"/>
      <c r="F178" s="37"/>
      <c r="G178" s="37"/>
      <c r="H178" s="37"/>
      <c r="I178" s="37"/>
      <c r="J178" s="37"/>
      <c r="K178" s="37"/>
      <c r="L178" s="37"/>
      <c r="M178" s="37"/>
      <c r="N178" s="37"/>
      <c r="O178" s="37"/>
      <c r="P178" s="37"/>
      <c r="Q178" s="37"/>
      <c r="R178" s="37"/>
      <c r="S178" s="49"/>
      <c r="T178" s="49"/>
      <c r="U178" s="49"/>
      <c r="V178" s="49"/>
      <c r="W178" s="49"/>
      <c r="X178" s="49"/>
      <c r="Y178" s="49"/>
      <c r="Z178" s="49"/>
      <c r="AA178" s="49"/>
      <c r="AB178" s="49"/>
      <c r="AC178" s="49"/>
      <c r="AD178" s="49"/>
      <c r="AE178" s="49"/>
      <c r="AF178" s="49"/>
      <c r="AG178" s="49"/>
      <c r="AH178" s="49"/>
      <c r="AI178" s="49"/>
      <c r="AJ178" s="49"/>
    </row>
    <row r="179" spans="1:36" ht="24" x14ac:dyDescent="0.15">
      <c r="A179" s="37"/>
      <c r="B179" s="37"/>
      <c r="C179" s="37"/>
      <c r="D179" s="37"/>
      <c r="E179" s="37"/>
      <c r="F179" s="37"/>
      <c r="G179" s="37"/>
      <c r="H179" s="37"/>
      <c r="I179" s="37"/>
      <c r="J179" s="37"/>
      <c r="K179" s="37"/>
      <c r="L179" s="37"/>
      <c r="M179" s="37"/>
      <c r="N179" s="37"/>
      <c r="O179" s="37"/>
      <c r="P179" s="37"/>
      <c r="Q179" s="37"/>
      <c r="R179" s="37"/>
      <c r="S179" s="49"/>
      <c r="T179" s="49"/>
      <c r="U179" s="49"/>
      <c r="V179" s="49"/>
      <c r="W179" s="49"/>
      <c r="X179" s="49"/>
      <c r="Y179" s="49"/>
      <c r="Z179" s="49"/>
      <c r="AA179" s="49"/>
      <c r="AB179" s="49"/>
      <c r="AC179" s="49"/>
      <c r="AD179" s="49"/>
      <c r="AE179" s="49"/>
      <c r="AF179" s="49"/>
      <c r="AG179" s="49"/>
      <c r="AH179" s="49"/>
      <c r="AI179" s="49"/>
      <c r="AJ179" s="49"/>
    </row>
    <row r="180" spans="1:36" ht="24" x14ac:dyDescent="0.15">
      <c r="A180" s="37"/>
      <c r="B180" s="37"/>
      <c r="C180" s="37"/>
      <c r="D180" s="37"/>
      <c r="E180" s="37"/>
      <c r="F180" s="37"/>
      <c r="G180" s="37"/>
      <c r="H180" s="37"/>
      <c r="I180" s="37"/>
      <c r="J180" s="37"/>
      <c r="K180" s="37"/>
      <c r="L180" s="37"/>
      <c r="M180" s="37"/>
      <c r="N180" s="37"/>
      <c r="O180" s="37"/>
      <c r="P180" s="37"/>
      <c r="Q180" s="37"/>
      <c r="R180" s="37"/>
      <c r="S180" s="49"/>
      <c r="T180" s="49"/>
      <c r="U180" s="49"/>
      <c r="V180" s="49"/>
      <c r="W180" s="49"/>
      <c r="X180" s="49"/>
      <c r="Y180" s="49"/>
      <c r="Z180" s="49"/>
      <c r="AA180" s="49"/>
      <c r="AB180" s="49"/>
      <c r="AC180" s="49"/>
      <c r="AD180" s="49"/>
      <c r="AE180" s="49"/>
      <c r="AF180" s="49"/>
      <c r="AG180" s="49"/>
      <c r="AH180" s="49"/>
      <c r="AI180" s="49"/>
      <c r="AJ180" s="49"/>
    </row>
    <row r="181" spans="1:36" ht="24" x14ac:dyDescent="0.15">
      <c r="A181" s="37"/>
      <c r="B181" s="37"/>
      <c r="C181" s="37"/>
      <c r="D181" s="37"/>
      <c r="E181" s="37"/>
      <c r="F181" s="37"/>
      <c r="G181" s="37"/>
      <c r="H181" s="37"/>
      <c r="I181" s="37"/>
      <c r="J181" s="37"/>
      <c r="K181" s="37"/>
      <c r="L181" s="37"/>
      <c r="M181" s="37"/>
      <c r="N181" s="37"/>
      <c r="O181" s="37"/>
      <c r="P181" s="37"/>
      <c r="Q181" s="37"/>
      <c r="R181" s="37"/>
      <c r="S181" s="49"/>
      <c r="T181" s="49"/>
      <c r="U181" s="49"/>
      <c r="V181" s="49"/>
      <c r="W181" s="49"/>
      <c r="X181" s="49"/>
      <c r="Y181" s="49"/>
      <c r="Z181" s="49"/>
      <c r="AA181" s="49"/>
      <c r="AB181" s="49"/>
      <c r="AC181" s="49"/>
      <c r="AD181" s="49"/>
      <c r="AE181" s="49"/>
      <c r="AF181" s="49"/>
      <c r="AG181" s="49"/>
      <c r="AH181" s="49"/>
      <c r="AI181" s="49"/>
      <c r="AJ181" s="49"/>
    </row>
    <row r="182" spans="1:36" ht="24" x14ac:dyDescent="0.15">
      <c r="A182" s="37"/>
      <c r="B182" s="37"/>
      <c r="C182" s="37"/>
      <c r="D182" s="37"/>
      <c r="E182" s="37"/>
      <c r="F182" s="37"/>
      <c r="G182" s="37"/>
      <c r="H182" s="37"/>
      <c r="I182" s="37"/>
      <c r="J182" s="37"/>
      <c r="K182" s="37"/>
      <c r="L182" s="37"/>
      <c r="M182" s="37"/>
      <c r="N182" s="37"/>
      <c r="O182" s="37"/>
      <c r="P182" s="37"/>
      <c r="Q182" s="37"/>
      <c r="R182" s="37"/>
      <c r="S182" s="49"/>
      <c r="T182" s="49"/>
      <c r="U182" s="49"/>
      <c r="V182" s="49"/>
      <c r="W182" s="49"/>
      <c r="X182" s="49"/>
      <c r="Y182" s="49"/>
      <c r="Z182" s="49"/>
      <c r="AA182" s="49"/>
      <c r="AB182" s="49"/>
      <c r="AC182" s="49"/>
      <c r="AD182" s="49"/>
      <c r="AE182" s="49"/>
      <c r="AF182" s="49"/>
      <c r="AG182" s="49"/>
      <c r="AH182" s="49"/>
      <c r="AI182" s="49"/>
      <c r="AJ182" s="49"/>
    </row>
    <row r="183" spans="1:36" ht="24" x14ac:dyDescent="0.15">
      <c r="A183" s="37"/>
      <c r="B183" s="37"/>
      <c r="C183" s="37"/>
      <c r="D183" s="37"/>
      <c r="E183" s="37"/>
      <c r="F183" s="37"/>
      <c r="G183" s="37"/>
      <c r="H183" s="37"/>
      <c r="I183" s="37"/>
      <c r="J183" s="37"/>
      <c r="K183" s="37"/>
      <c r="L183" s="37"/>
      <c r="M183" s="37"/>
      <c r="N183" s="37"/>
      <c r="O183" s="37"/>
      <c r="P183" s="37"/>
      <c r="Q183" s="37"/>
      <c r="R183" s="37"/>
      <c r="S183" s="49"/>
      <c r="T183" s="49"/>
      <c r="U183" s="49"/>
      <c r="V183" s="49"/>
      <c r="W183" s="49"/>
      <c r="X183" s="49"/>
      <c r="Y183" s="49"/>
      <c r="Z183" s="49"/>
      <c r="AA183" s="49"/>
      <c r="AB183" s="49"/>
      <c r="AC183" s="49"/>
      <c r="AD183" s="49"/>
      <c r="AE183" s="49"/>
      <c r="AF183" s="49"/>
      <c r="AG183" s="49"/>
      <c r="AH183" s="49"/>
      <c r="AI183" s="49"/>
      <c r="AJ183" s="49"/>
    </row>
    <row r="184" spans="1:36" ht="24" x14ac:dyDescent="0.15">
      <c r="A184" s="37"/>
      <c r="B184" s="37"/>
      <c r="C184" s="37"/>
      <c r="D184" s="37"/>
      <c r="E184" s="37"/>
      <c r="F184" s="37"/>
      <c r="G184" s="37"/>
      <c r="H184" s="37"/>
      <c r="I184" s="37"/>
      <c r="J184" s="37"/>
      <c r="K184" s="37"/>
      <c r="L184" s="37"/>
      <c r="M184" s="37"/>
      <c r="N184" s="37"/>
      <c r="O184" s="37"/>
      <c r="P184" s="37"/>
      <c r="Q184" s="37"/>
      <c r="R184" s="37"/>
      <c r="S184" s="49"/>
      <c r="T184" s="49"/>
      <c r="U184" s="49"/>
      <c r="V184" s="49"/>
      <c r="W184" s="49"/>
      <c r="X184" s="49"/>
      <c r="Y184" s="49"/>
      <c r="Z184" s="49"/>
      <c r="AA184" s="49"/>
      <c r="AB184" s="49"/>
      <c r="AC184" s="49"/>
      <c r="AD184" s="49"/>
      <c r="AE184" s="49"/>
      <c r="AF184" s="49"/>
      <c r="AG184" s="49"/>
      <c r="AH184" s="49"/>
      <c r="AI184" s="49"/>
      <c r="AJ184" s="49"/>
    </row>
    <row r="185" spans="1:36" ht="24" x14ac:dyDescent="0.15">
      <c r="A185" s="37"/>
      <c r="B185" s="37"/>
      <c r="C185" s="37"/>
      <c r="D185" s="37"/>
      <c r="E185" s="37"/>
      <c r="F185" s="37"/>
      <c r="G185" s="37"/>
      <c r="H185" s="37"/>
      <c r="I185" s="37"/>
      <c r="J185" s="37"/>
      <c r="K185" s="37"/>
      <c r="L185" s="37"/>
      <c r="M185" s="37"/>
      <c r="N185" s="37"/>
      <c r="O185" s="37"/>
      <c r="P185" s="37"/>
      <c r="Q185" s="37"/>
      <c r="R185" s="37"/>
      <c r="S185" s="49"/>
      <c r="T185" s="49"/>
      <c r="U185" s="49"/>
      <c r="V185" s="49"/>
      <c r="W185" s="49"/>
      <c r="X185" s="49"/>
      <c r="Y185" s="49"/>
      <c r="Z185" s="49"/>
      <c r="AA185" s="49"/>
      <c r="AB185" s="49"/>
      <c r="AC185" s="49"/>
      <c r="AD185" s="49"/>
      <c r="AE185" s="49"/>
      <c r="AF185" s="49"/>
      <c r="AG185" s="49"/>
      <c r="AH185" s="49"/>
      <c r="AI185" s="49"/>
      <c r="AJ185" s="49"/>
    </row>
    <row r="186" spans="1:36" ht="13" x14ac:dyDescent="0.15">
      <c r="A186" s="37"/>
      <c r="B186" s="37"/>
      <c r="C186" s="37"/>
      <c r="D186" s="37"/>
      <c r="E186" s="37"/>
      <c r="F186" s="37"/>
      <c r="G186" s="37"/>
      <c r="H186" s="37"/>
      <c r="I186" s="37"/>
      <c r="J186" s="37"/>
      <c r="K186" s="37"/>
      <c r="L186" s="37"/>
      <c r="M186" s="37"/>
      <c r="N186" s="37"/>
      <c r="O186" s="37"/>
      <c r="P186" s="37"/>
      <c r="Q186" s="37"/>
      <c r="R186" s="37"/>
      <c r="S186" s="37"/>
      <c r="T186" s="37"/>
    </row>
    <row r="187" spans="1:36" ht="13" x14ac:dyDescent="0.15">
      <c r="A187" s="37"/>
      <c r="B187" s="37"/>
      <c r="C187" s="37"/>
      <c r="D187" s="37"/>
      <c r="E187" s="37"/>
      <c r="F187" s="37"/>
      <c r="G187" s="37"/>
      <c r="H187" s="37"/>
      <c r="I187" s="37"/>
      <c r="J187" s="37"/>
      <c r="K187" s="37"/>
      <c r="L187" s="37"/>
      <c r="M187" s="37"/>
      <c r="N187" s="37"/>
      <c r="O187" s="37"/>
      <c r="P187" s="37"/>
      <c r="Q187" s="37"/>
      <c r="R187" s="37"/>
      <c r="S187" s="37"/>
      <c r="T187" s="37"/>
    </row>
    <row r="188" spans="1:36" ht="13" x14ac:dyDescent="0.15">
      <c r="A188" s="37"/>
      <c r="B188" s="37"/>
      <c r="C188" s="37"/>
      <c r="D188" s="37"/>
      <c r="E188" s="37"/>
      <c r="F188" s="37"/>
      <c r="G188" s="37"/>
      <c r="H188" s="37"/>
      <c r="I188" s="37"/>
      <c r="J188" s="37"/>
      <c r="K188" s="37"/>
      <c r="L188" s="37"/>
      <c r="M188" s="37"/>
      <c r="N188" s="37"/>
      <c r="O188" s="37"/>
      <c r="P188" s="37"/>
      <c r="Q188" s="37"/>
      <c r="R188" s="37"/>
      <c r="S188" s="37"/>
      <c r="T188" s="37"/>
    </row>
    <row r="189" spans="1:36" ht="13" x14ac:dyDescent="0.15">
      <c r="A189" s="37"/>
      <c r="B189" s="37"/>
      <c r="C189" s="37"/>
      <c r="D189" s="37"/>
      <c r="E189" s="37"/>
      <c r="F189" s="37"/>
      <c r="G189" s="37"/>
      <c r="H189" s="37"/>
      <c r="I189" s="37"/>
      <c r="J189" s="37"/>
      <c r="K189" s="37"/>
      <c r="L189" s="37"/>
      <c r="M189" s="37"/>
      <c r="N189" s="37"/>
      <c r="O189" s="37"/>
      <c r="P189" s="37"/>
      <c r="Q189" s="37"/>
      <c r="R189" s="37"/>
      <c r="S189" s="37"/>
      <c r="T189" s="37"/>
    </row>
    <row r="190" spans="1:36" ht="13" x14ac:dyDescent="0.15">
      <c r="A190" s="37"/>
      <c r="B190" s="37"/>
      <c r="C190" s="37"/>
      <c r="D190" s="37"/>
      <c r="E190" s="37"/>
      <c r="F190" s="37"/>
      <c r="G190" s="37"/>
      <c r="H190" s="37"/>
      <c r="I190" s="37"/>
      <c r="J190" s="37"/>
      <c r="K190" s="37"/>
      <c r="L190" s="37"/>
      <c r="M190" s="37"/>
      <c r="N190" s="37"/>
      <c r="O190" s="37"/>
      <c r="P190" s="37"/>
      <c r="Q190" s="37"/>
      <c r="R190" s="37"/>
      <c r="S190" s="37"/>
      <c r="T190" s="37"/>
    </row>
    <row r="191" spans="1:36" ht="13" x14ac:dyDescent="0.15">
      <c r="A191" s="37"/>
      <c r="B191" s="37"/>
      <c r="C191" s="37"/>
      <c r="D191" s="37"/>
      <c r="E191" s="37"/>
      <c r="F191" s="37"/>
      <c r="G191" s="37"/>
      <c r="H191" s="37"/>
      <c r="I191" s="37"/>
      <c r="J191" s="37"/>
      <c r="K191" s="37"/>
      <c r="L191" s="37"/>
      <c r="M191" s="37"/>
      <c r="N191" s="37"/>
      <c r="O191" s="37"/>
      <c r="P191" s="37"/>
      <c r="Q191" s="37"/>
      <c r="R191" s="37"/>
      <c r="S191" s="37"/>
      <c r="T191" s="37"/>
    </row>
    <row r="192" spans="1:36" ht="13" x14ac:dyDescent="0.15">
      <c r="A192" s="37"/>
      <c r="B192" s="37"/>
      <c r="C192" s="37"/>
      <c r="D192" s="37"/>
      <c r="E192" s="37"/>
      <c r="F192" s="37"/>
      <c r="G192" s="37"/>
      <c r="H192" s="37"/>
      <c r="I192" s="37"/>
      <c r="J192" s="37"/>
      <c r="K192" s="37"/>
      <c r="L192" s="37"/>
      <c r="M192" s="37"/>
      <c r="N192" s="37"/>
      <c r="O192" s="37"/>
      <c r="P192" s="37"/>
      <c r="Q192" s="37"/>
      <c r="R192" s="37"/>
      <c r="S192" s="37"/>
      <c r="T192" s="37"/>
    </row>
    <row r="193" spans="1:20" ht="13" x14ac:dyDescent="0.15">
      <c r="A193" s="37"/>
      <c r="B193" s="37"/>
      <c r="C193" s="37"/>
      <c r="D193" s="37"/>
      <c r="E193" s="37"/>
      <c r="F193" s="37"/>
      <c r="G193" s="37"/>
      <c r="H193" s="37"/>
      <c r="I193" s="37"/>
      <c r="J193" s="37"/>
      <c r="K193" s="37"/>
      <c r="L193" s="37"/>
      <c r="M193" s="37"/>
      <c r="N193" s="37"/>
      <c r="O193" s="37"/>
      <c r="P193" s="37"/>
      <c r="Q193" s="37"/>
      <c r="R193" s="37"/>
      <c r="S193" s="37"/>
      <c r="T193" s="37"/>
    </row>
    <row r="194" spans="1:20" ht="13" x14ac:dyDescent="0.15">
      <c r="A194" s="37"/>
      <c r="B194" s="37"/>
      <c r="C194" s="37"/>
      <c r="D194" s="37"/>
      <c r="E194" s="37"/>
      <c r="F194" s="37"/>
      <c r="G194" s="37"/>
      <c r="H194" s="37"/>
      <c r="I194" s="37"/>
      <c r="J194" s="37"/>
      <c r="K194" s="37"/>
      <c r="L194" s="37"/>
      <c r="M194" s="37"/>
      <c r="N194" s="37"/>
      <c r="O194" s="37"/>
      <c r="P194" s="37"/>
      <c r="Q194" s="37"/>
      <c r="R194" s="37"/>
      <c r="S194" s="37"/>
      <c r="T194" s="37"/>
    </row>
    <row r="195" spans="1:20" ht="13" x14ac:dyDescent="0.15">
      <c r="A195" s="37"/>
      <c r="B195" s="37"/>
      <c r="C195" s="37"/>
      <c r="D195" s="37"/>
      <c r="E195" s="37"/>
      <c r="F195" s="37"/>
      <c r="G195" s="37"/>
      <c r="H195" s="37"/>
      <c r="I195" s="37"/>
      <c r="J195" s="37"/>
      <c r="K195" s="37"/>
      <c r="L195" s="37"/>
      <c r="M195" s="37"/>
      <c r="N195" s="37"/>
      <c r="O195" s="37"/>
      <c r="P195" s="37"/>
      <c r="Q195" s="37"/>
      <c r="R195" s="37"/>
      <c r="S195" s="37"/>
      <c r="T195" s="37"/>
    </row>
    <row r="196" spans="1:20" ht="13" x14ac:dyDescent="0.15">
      <c r="A196" s="37"/>
      <c r="B196" s="37"/>
      <c r="C196" s="37"/>
      <c r="D196" s="37"/>
      <c r="E196" s="37"/>
      <c r="F196" s="37"/>
      <c r="G196" s="37"/>
      <c r="H196" s="37"/>
      <c r="I196" s="37"/>
      <c r="J196" s="37"/>
      <c r="K196" s="37"/>
      <c r="L196" s="37"/>
      <c r="M196" s="37"/>
      <c r="N196" s="37"/>
      <c r="O196" s="37"/>
      <c r="P196" s="37"/>
      <c r="Q196" s="37"/>
      <c r="R196" s="37"/>
      <c r="S196" s="37"/>
      <c r="T196" s="37"/>
    </row>
    <row r="197" spans="1:20" ht="13" x14ac:dyDescent="0.15">
      <c r="A197" s="37"/>
      <c r="B197" s="37"/>
      <c r="C197" s="37"/>
      <c r="D197" s="37"/>
      <c r="E197" s="37"/>
      <c r="F197" s="37"/>
      <c r="G197" s="37"/>
      <c r="H197" s="37"/>
      <c r="I197" s="37"/>
      <c r="J197" s="37"/>
      <c r="K197" s="37"/>
      <c r="L197" s="37"/>
      <c r="M197" s="37"/>
      <c r="N197" s="37"/>
      <c r="O197" s="37"/>
      <c r="P197" s="37"/>
      <c r="Q197" s="37"/>
      <c r="R197" s="37"/>
      <c r="S197" s="37"/>
      <c r="T197" s="37"/>
    </row>
    <row r="198" spans="1:20" ht="13" x14ac:dyDescent="0.15">
      <c r="A198" s="37"/>
      <c r="B198" s="37"/>
      <c r="C198" s="37"/>
      <c r="D198" s="37"/>
      <c r="E198" s="37"/>
      <c r="F198" s="37"/>
      <c r="G198" s="37"/>
      <c r="H198" s="37"/>
      <c r="I198" s="37"/>
      <c r="J198" s="37"/>
      <c r="K198" s="37"/>
      <c r="L198" s="37"/>
      <c r="M198" s="37"/>
      <c r="N198" s="37"/>
      <c r="O198" s="37"/>
      <c r="P198" s="37"/>
      <c r="Q198" s="37"/>
      <c r="R198" s="37"/>
      <c r="S198" s="37"/>
      <c r="T198" s="37"/>
    </row>
    <row r="199" spans="1:20" ht="13" x14ac:dyDescent="0.15">
      <c r="A199" s="37"/>
      <c r="B199" s="37"/>
      <c r="C199" s="37"/>
      <c r="D199" s="37"/>
      <c r="E199" s="37"/>
      <c r="F199" s="37"/>
      <c r="G199" s="37"/>
      <c r="H199" s="37"/>
      <c r="I199" s="37"/>
      <c r="J199" s="37"/>
      <c r="K199" s="37"/>
      <c r="L199" s="37"/>
      <c r="M199" s="37"/>
      <c r="N199" s="37"/>
      <c r="O199" s="37"/>
      <c r="P199" s="37"/>
      <c r="Q199" s="37"/>
      <c r="R199" s="37"/>
      <c r="S199" s="37"/>
      <c r="T199" s="37"/>
    </row>
    <row r="200" spans="1:20" ht="13" x14ac:dyDescent="0.15">
      <c r="A200" s="37"/>
      <c r="B200" s="37"/>
      <c r="C200" s="37"/>
      <c r="D200" s="37"/>
      <c r="E200" s="37"/>
      <c r="F200" s="37"/>
      <c r="G200" s="37"/>
      <c r="H200" s="37"/>
      <c r="I200" s="37"/>
      <c r="J200" s="37"/>
      <c r="K200" s="37"/>
      <c r="L200" s="37"/>
      <c r="M200" s="37"/>
      <c r="N200" s="37"/>
      <c r="O200" s="37"/>
      <c r="P200" s="37"/>
      <c r="Q200" s="37"/>
      <c r="R200" s="37"/>
      <c r="S200" s="37"/>
      <c r="T200" s="37"/>
    </row>
    <row r="201" spans="1:20" ht="13" x14ac:dyDescent="0.15">
      <c r="A201" s="37"/>
      <c r="B201" s="37"/>
      <c r="C201" s="37"/>
      <c r="D201" s="37"/>
      <c r="E201" s="37"/>
      <c r="F201" s="37"/>
      <c r="G201" s="37"/>
      <c r="H201" s="37"/>
      <c r="I201" s="37"/>
      <c r="J201" s="37"/>
      <c r="K201" s="37"/>
      <c r="L201" s="37"/>
      <c r="M201" s="37"/>
      <c r="N201" s="37"/>
      <c r="O201" s="37"/>
      <c r="P201" s="37"/>
      <c r="Q201" s="37"/>
      <c r="R201" s="37"/>
      <c r="S201" s="37"/>
      <c r="T201" s="37"/>
    </row>
    <row r="202" spans="1:20" ht="13" x14ac:dyDescent="0.15">
      <c r="A202" s="37"/>
      <c r="B202" s="37"/>
      <c r="C202" s="37"/>
      <c r="D202" s="37"/>
      <c r="E202" s="37"/>
      <c r="F202" s="37"/>
      <c r="G202" s="37"/>
      <c r="H202" s="37"/>
      <c r="I202" s="37"/>
      <c r="J202" s="37"/>
      <c r="K202" s="37"/>
      <c r="L202" s="37"/>
      <c r="M202" s="37"/>
      <c r="N202" s="37"/>
      <c r="O202" s="37"/>
      <c r="P202" s="37"/>
      <c r="Q202" s="37"/>
      <c r="R202" s="37"/>
      <c r="S202" s="37"/>
      <c r="T202" s="37"/>
    </row>
    <row r="203" spans="1:20" ht="13" x14ac:dyDescent="0.15">
      <c r="A203" s="37"/>
      <c r="B203" s="37"/>
      <c r="C203" s="37"/>
      <c r="D203" s="37"/>
      <c r="E203" s="37"/>
      <c r="F203" s="37"/>
      <c r="G203" s="37"/>
      <c r="H203" s="37"/>
      <c r="I203" s="37"/>
      <c r="J203" s="37"/>
      <c r="K203" s="37"/>
      <c r="L203" s="37"/>
      <c r="M203" s="37"/>
      <c r="N203" s="37"/>
      <c r="O203" s="37"/>
      <c r="P203" s="37"/>
      <c r="Q203" s="37"/>
      <c r="R203" s="37"/>
      <c r="S203" s="37"/>
      <c r="T203" s="37"/>
    </row>
    <row r="204" spans="1:20" x14ac:dyDescent="0.2">
      <c r="A204" s="29"/>
      <c r="B204" s="19"/>
      <c r="E204" s="30"/>
      <c r="M204" s="37"/>
      <c r="N204" s="37"/>
      <c r="O204" s="37"/>
      <c r="P204" s="37"/>
      <c r="Q204" s="37"/>
      <c r="R204" s="37"/>
      <c r="S204" s="37"/>
      <c r="T204" s="37"/>
    </row>
    <row r="205" spans="1:20" x14ac:dyDescent="0.2">
      <c r="A205" s="29"/>
      <c r="B205" s="19"/>
      <c r="E205" s="30"/>
      <c r="M205" s="37"/>
      <c r="N205" s="37"/>
      <c r="O205" s="37"/>
      <c r="P205" s="37"/>
      <c r="Q205" s="37"/>
      <c r="R205" s="37"/>
      <c r="S205" s="37"/>
      <c r="T205" s="37"/>
    </row>
    <row r="206" spans="1:20" x14ac:dyDescent="0.2">
      <c r="A206" s="29"/>
      <c r="B206" s="19"/>
      <c r="E206" s="30"/>
      <c r="M206" s="37"/>
      <c r="N206" s="37"/>
      <c r="O206" s="37"/>
      <c r="P206" s="37"/>
      <c r="Q206" s="37"/>
      <c r="R206" s="37"/>
      <c r="S206" s="37"/>
      <c r="T206" s="37"/>
    </row>
    <row r="207" spans="1:20" x14ac:dyDescent="0.2">
      <c r="A207" s="29"/>
      <c r="B207" s="19"/>
      <c r="E207" s="30"/>
      <c r="M207" s="37"/>
      <c r="N207" s="37"/>
      <c r="O207" s="37"/>
      <c r="P207" s="37"/>
      <c r="Q207" s="37"/>
      <c r="R207" s="37"/>
      <c r="S207" s="37"/>
      <c r="T207" s="37"/>
    </row>
    <row r="208" spans="1:20" x14ac:dyDescent="0.2">
      <c r="A208" s="29"/>
      <c r="B208" s="19"/>
      <c r="E208" s="30"/>
      <c r="M208" s="37"/>
      <c r="N208" s="37"/>
      <c r="O208" s="37"/>
      <c r="P208" s="37"/>
      <c r="Q208" s="37"/>
      <c r="R208" s="37"/>
      <c r="S208" s="37"/>
      <c r="T208" s="37"/>
    </row>
    <row r="209" spans="1:20" x14ac:dyDescent="0.2">
      <c r="A209" s="29"/>
      <c r="B209" s="19"/>
      <c r="E209" s="30"/>
      <c r="M209" s="37"/>
      <c r="N209" s="37"/>
      <c r="O209" s="37"/>
      <c r="P209" s="37"/>
      <c r="Q209" s="37"/>
      <c r="R209" s="37"/>
      <c r="S209" s="37"/>
      <c r="T209" s="37"/>
    </row>
    <row r="210" spans="1:20" x14ac:dyDescent="0.2">
      <c r="A210" s="29"/>
      <c r="B210" s="19"/>
      <c r="E210" s="30"/>
      <c r="M210" s="37"/>
      <c r="N210" s="37"/>
      <c r="O210" s="37"/>
      <c r="P210" s="37"/>
      <c r="Q210" s="37"/>
      <c r="R210" s="37"/>
      <c r="S210" s="37"/>
      <c r="T210" s="37"/>
    </row>
    <row r="211" spans="1:20" x14ac:dyDescent="0.2">
      <c r="A211" s="29"/>
      <c r="B211" s="19"/>
      <c r="E211" s="30"/>
      <c r="M211" s="37"/>
      <c r="N211" s="37"/>
      <c r="O211" s="37"/>
      <c r="P211" s="37"/>
      <c r="Q211" s="37"/>
      <c r="R211" s="37"/>
      <c r="S211" s="37"/>
      <c r="T211" s="37"/>
    </row>
    <row r="212" spans="1:20" x14ac:dyDescent="0.2">
      <c r="A212" s="29"/>
      <c r="B212" s="19"/>
      <c r="E212" s="30"/>
      <c r="M212" s="37"/>
      <c r="N212" s="37"/>
      <c r="O212" s="37"/>
      <c r="P212" s="37"/>
      <c r="Q212" s="37"/>
      <c r="R212" s="37"/>
      <c r="S212" s="37"/>
      <c r="T212" s="37"/>
    </row>
    <row r="213" spans="1:20" x14ac:dyDescent="0.2">
      <c r="A213" s="29"/>
      <c r="B213" s="19"/>
      <c r="E213" s="30"/>
      <c r="M213" s="37"/>
      <c r="N213" s="37"/>
      <c r="O213" s="37"/>
      <c r="P213" s="37"/>
      <c r="Q213" s="37"/>
      <c r="R213" s="37"/>
      <c r="S213" s="37"/>
      <c r="T213" s="37"/>
    </row>
    <row r="214" spans="1:20" x14ac:dyDescent="0.2">
      <c r="A214" s="29"/>
      <c r="B214" s="19"/>
      <c r="E214" s="30"/>
      <c r="M214" s="37"/>
      <c r="N214" s="37"/>
      <c r="O214" s="37"/>
      <c r="P214" s="37"/>
      <c r="Q214" s="37"/>
      <c r="R214" s="37"/>
      <c r="S214" s="37"/>
      <c r="T214" s="37"/>
    </row>
    <row r="215" spans="1:20" x14ac:dyDescent="0.2">
      <c r="A215" s="29"/>
      <c r="B215" s="19"/>
      <c r="E215" s="30"/>
      <c r="M215" s="37"/>
      <c r="N215" s="37"/>
      <c r="O215" s="37"/>
      <c r="P215" s="37"/>
      <c r="Q215" s="37"/>
      <c r="R215" s="37"/>
      <c r="S215" s="37"/>
      <c r="T215" s="37"/>
    </row>
    <row r="216" spans="1:20" x14ac:dyDescent="0.2">
      <c r="A216" s="29"/>
      <c r="B216" s="19"/>
      <c r="E216" s="30"/>
      <c r="M216" s="37"/>
      <c r="N216" s="37"/>
      <c r="O216" s="37"/>
      <c r="P216" s="37"/>
      <c r="Q216" s="37"/>
      <c r="R216" s="37"/>
      <c r="S216" s="37"/>
      <c r="T216" s="37"/>
    </row>
    <row r="217" spans="1:20" x14ac:dyDescent="0.2">
      <c r="A217" s="29"/>
      <c r="B217" s="19"/>
      <c r="E217" s="30"/>
    </row>
    <row r="218" spans="1:20" x14ac:dyDescent="0.2">
      <c r="A218" s="29"/>
      <c r="B218" s="19"/>
      <c r="E218" s="30"/>
    </row>
    <row r="219" spans="1:20" x14ac:dyDescent="0.2">
      <c r="A219" s="29"/>
      <c r="B219" s="19"/>
      <c r="E219" s="30"/>
    </row>
    <row r="220" spans="1:20" x14ac:dyDescent="0.2">
      <c r="A220" s="29"/>
      <c r="B220" s="19"/>
      <c r="E220" s="30"/>
    </row>
    <row r="221" spans="1:20" x14ac:dyDescent="0.2">
      <c r="A221" s="29"/>
      <c r="B221" s="19"/>
      <c r="E221" s="30"/>
    </row>
    <row r="222" spans="1:20" x14ac:dyDescent="0.2">
      <c r="A222" s="29"/>
      <c r="B222" s="19"/>
      <c r="E222" s="30"/>
    </row>
    <row r="223" spans="1:20" x14ac:dyDescent="0.2">
      <c r="A223" s="29"/>
      <c r="B223" s="19"/>
      <c r="E223" s="30"/>
    </row>
    <row r="224" spans="1:20" x14ac:dyDescent="0.2">
      <c r="A224" s="29"/>
      <c r="B224" s="19"/>
      <c r="E224" s="30"/>
    </row>
    <row r="225" spans="1:5" x14ac:dyDescent="0.2">
      <c r="A225" s="29"/>
      <c r="B225" s="19"/>
      <c r="E225" s="30"/>
    </row>
    <row r="226" spans="1:5" x14ac:dyDescent="0.2">
      <c r="A226" s="29"/>
      <c r="B226" s="19"/>
      <c r="E226" s="30"/>
    </row>
    <row r="227" spans="1:5" x14ac:dyDescent="0.2">
      <c r="A227" s="29"/>
      <c r="B227" s="19"/>
      <c r="E227" s="30"/>
    </row>
    <row r="228" spans="1:5" x14ac:dyDescent="0.2">
      <c r="A228" s="29"/>
      <c r="B228" s="19"/>
      <c r="E228" s="30"/>
    </row>
    <row r="229" spans="1:5" x14ac:dyDescent="0.2">
      <c r="A229" s="29"/>
      <c r="B229" s="19"/>
      <c r="E229" s="30"/>
    </row>
    <row r="230" spans="1:5" x14ac:dyDescent="0.2">
      <c r="A230" s="29"/>
      <c r="B230" s="19"/>
      <c r="E230" s="30"/>
    </row>
    <row r="231" spans="1:5" x14ac:dyDescent="0.2">
      <c r="A231" s="29"/>
      <c r="B231" s="19"/>
      <c r="E231" s="30"/>
    </row>
    <row r="232" spans="1:5" x14ac:dyDescent="0.2">
      <c r="A232" s="29"/>
      <c r="B232" s="19"/>
      <c r="E232" s="30"/>
    </row>
    <row r="233" spans="1:5" x14ac:dyDescent="0.2">
      <c r="A233" s="29"/>
      <c r="B233" s="19"/>
      <c r="E233" s="30"/>
    </row>
    <row r="234" spans="1:5" x14ac:dyDescent="0.2">
      <c r="A234" s="29"/>
      <c r="B234" s="19"/>
      <c r="E234" s="30"/>
    </row>
    <row r="235" spans="1:5" x14ac:dyDescent="0.2">
      <c r="A235" s="29"/>
      <c r="B235" s="19"/>
      <c r="E235" s="30"/>
    </row>
    <row r="236" spans="1:5" x14ac:dyDescent="0.2">
      <c r="A236" s="29"/>
      <c r="B236" s="19"/>
      <c r="E236" s="30"/>
    </row>
    <row r="237" spans="1:5" x14ac:dyDescent="0.2">
      <c r="A237" s="29"/>
      <c r="B237" s="19"/>
      <c r="E237" s="30"/>
    </row>
    <row r="238" spans="1:5" x14ac:dyDescent="0.2">
      <c r="A238" s="29"/>
      <c r="B238" s="19"/>
      <c r="E238" s="30"/>
    </row>
    <row r="239" spans="1:5" x14ac:dyDescent="0.2">
      <c r="A239" s="29"/>
      <c r="B239" s="19"/>
      <c r="E239" s="30"/>
    </row>
    <row r="240" spans="1:5" x14ac:dyDescent="0.2">
      <c r="A240" s="29"/>
      <c r="B240" s="19"/>
      <c r="E240" s="30"/>
    </row>
    <row r="241" spans="1:5" x14ac:dyDescent="0.2">
      <c r="A241" s="29"/>
      <c r="B241" s="19"/>
      <c r="E241" s="30"/>
    </row>
    <row r="242" spans="1:5" x14ac:dyDescent="0.2">
      <c r="A242" s="29"/>
      <c r="B242" s="19"/>
      <c r="E242" s="30"/>
    </row>
    <row r="243" spans="1:5" x14ac:dyDescent="0.2">
      <c r="A243" s="29"/>
      <c r="B243" s="19"/>
      <c r="E243" s="30"/>
    </row>
    <row r="244" spans="1:5" x14ac:dyDescent="0.2">
      <c r="A244" s="29"/>
      <c r="B244" s="19"/>
      <c r="E244" s="30"/>
    </row>
    <row r="245" spans="1:5" x14ac:dyDescent="0.2">
      <c r="A245" s="29"/>
      <c r="B245" s="19"/>
      <c r="E245" s="30"/>
    </row>
    <row r="246" spans="1:5" x14ac:dyDescent="0.2">
      <c r="A246" s="29"/>
      <c r="B246" s="19"/>
      <c r="E246" s="30"/>
    </row>
    <row r="247" spans="1:5" x14ac:dyDescent="0.2">
      <c r="A247" s="29"/>
      <c r="B247" s="19"/>
      <c r="E247" s="30"/>
    </row>
    <row r="248" spans="1:5" x14ac:dyDescent="0.2">
      <c r="A248" s="29"/>
      <c r="B248" s="19"/>
      <c r="E248" s="30"/>
    </row>
    <row r="249" spans="1:5" x14ac:dyDescent="0.2">
      <c r="A249" s="29"/>
      <c r="B249" s="19"/>
      <c r="E249" s="30"/>
    </row>
    <row r="250" spans="1:5" x14ac:dyDescent="0.2">
      <c r="A250" s="29"/>
      <c r="B250" s="19"/>
      <c r="E250" s="30"/>
    </row>
    <row r="251" spans="1:5" x14ac:dyDescent="0.2">
      <c r="A251" s="29"/>
      <c r="B251" s="19"/>
      <c r="E251" s="30"/>
    </row>
    <row r="252" spans="1:5" x14ac:dyDescent="0.2">
      <c r="A252" s="29"/>
      <c r="B252" s="19"/>
      <c r="E252" s="30"/>
    </row>
    <row r="253" spans="1:5" x14ac:dyDescent="0.2">
      <c r="A253" s="29"/>
      <c r="B253" s="19"/>
      <c r="E253" s="30"/>
    </row>
    <row r="254" spans="1:5" x14ac:dyDescent="0.2">
      <c r="A254" s="29"/>
      <c r="B254" s="19"/>
      <c r="E254" s="30"/>
    </row>
    <row r="255" spans="1:5" x14ac:dyDescent="0.2">
      <c r="A255" s="29"/>
      <c r="B255" s="19"/>
      <c r="E255" s="30"/>
    </row>
    <row r="256" spans="1:5" x14ac:dyDescent="0.2">
      <c r="A256" s="29"/>
      <c r="B256" s="19"/>
      <c r="E256" s="30"/>
    </row>
    <row r="257" spans="1:5" x14ac:dyDescent="0.2">
      <c r="A257" s="29"/>
      <c r="B257" s="19"/>
      <c r="E257" s="30"/>
    </row>
    <row r="258" spans="1:5" x14ac:dyDescent="0.2">
      <c r="A258" s="29"/>
      <c r="B258" s="19"/>
      <c r="E258" s="30"/>
    </row>
    <row r="259" spans="1:5" x14ac:dyDescent="0.2">
      <c r="A259" s="29"/>
      <c r="B259" s="19"/>
      <c r="E259" s="30"/>
    </row>
    <row r="260" spans="1:5" x14ac:dyDescent="0.2">
      <c r="A260" s="29"/>
      <c r="B260" s="19"/>
      <c r="E260" s="30"/>
    </row>
    <row r="261" spans="1:5" x14ac:dyDescent="0.2">
      <c r="A261" s="29"/>
      <c r="B261" s="19"/>
      <c r="E261" s="30"/>
    </row>
    <row r="262" spans="1:5" x14ac:dyDescent="0.2">
      <c r="A262" s="29"/>
      <c r="B262" s="19"/>
      <c r="E262" s="30"/>
    </row>
    <row r="263" spans="1:5" x14ac:dyDescent="0.2">
      <c r="A263" s="29"/>
      <c r="B263" s="19"/>
      <c r="E263" s="30"/>
    </row>
    <row r="264" spans="1:5" x14ac:dyDescent="0.2">
      <c r="A264" s="29"/>
      <c r="B264" s="19"/>
      <c r="E264" s="30"/>
    </row>
    <row r="265" spans="1:5" x14ac:dyDescent="0.2">
      <c r="A265" s="29"/>
      <c r="B265" s="19"/>
      <c r="E265" s="30"/>
    </row>
    <row r="266" spans="1:5" x14ac:dyDescent="0.2">
      <c r="A266" s="29"/>
      <c r="B266" s="19"/>
      <c r="E266" s="30"/>
    </row>
    <row r="267" spans="1:5" x14ac:dyDescent="0.2">
      <c r="A267" s="29"/>
      <c r="B267" s="19"/>
      <c r="E267" s="30"/>
    </row>
    <row r="268" spans="1:5" x14ac:dyDescent="0.2">
      <c r="A268" s="29"/>
      <c r="B268" s="19"/>
      <c r="E268" s="30"/>
    </row>
    <row r="269" spans="1:5" x14ac:dyDescent="0.2">
      <c r="A269" s="29"/>
      <c r="B269" s="19"/>
      <c r="E269" s="30"/>
    </row>
    <row r="270" spans="1:5" x14ac:dyDescent="0.2">
      <c r="A270" s="29"/>
      <c r="B270" s="19"/>
      <c r="E270" s="30"/>
    </row>
    <row r="271" spans="1:5" x14ac:dyDescent="0.2">
      <c r="A271" s="29"/>
      <c r="B271" s="19"/>
      <c r="E271" s="30"/>
    </row>
    <row r="272" spans="1:5" x14ac:dyDescent="0.2">
      <c r="A272" s="29"/>
      <c r="B272" s="19"/>
      <c r="E272" s="30"/>
    </row>
    <row r="273" spans="1:5" x14ac:dyDescent="0.2">
      <c r="A273" s="29"/>
      <c r="B273" s="19"/>
      <c r="E273" s="30"/>
    </row>
    <row r="274" spans="1:5" x14ac:dyDescent="0.2">
      <c r="A274" s="29"/>
      <c r="B274" s="19"/>
      <c r="E274" s="30"/>
    </row>
    <row r="275" spans="1:5" x14ac:dyDescent="0.2">
      <c r="A275" s="29"/>
      <c r="B275" s="19"/>
      <c r="E275" s="30"/>
    </row>
    <row r="276" spans="1:5" x14ac:dyDescent="0.2">
      <c r="A276" s="29"/>
      <c r="B276" s="19"/>
      <c r="E276" s="30"/>
    </row>
    <row r="277" spans="1:5" x14ac:dyDescent="0.2">
      <c r="A277" s="29"/>
      <c r="B277" s="19"/>
      <c r="E277" s="30"/>
    </row>
    <row r="278" spans="1:5" x14ac:dyDescent="0.2">
      <c r="A278" s="29"/>
      <c r="B278" s="19"/>
      <c r="E278" s="30"/>
    </row>
    <row r="279" spans="1:5" x14ac:dyDescent="0.2">
      <c r="A279" s="29"/>
      <c r="B279" s="19"/>
      <c r="E279" s="30"/>
    </row>
    <row r="280" spans="1:5" x14ac:dyDescent="0.2">
      <c r="A280" s="29"/>
      <c r="B280" s="19"/>
      <c r="E280" s="30"/>
    </row>
    <row r="281" spans="1:5" x14ac:dyDescent="0.2">
      <c r="A281" s="29"/>
      <c r="B281" s="19"/>
      <c r="E281" s="30"/>
    </row>
    <row r="282" spans="1:5" x14ac:dyDescent="0.2">
      <c r="A282" s="29"/>
      <c r="B282" s="19"/>
      <c r="E282" s="30"/>
    </row>
    <row r="283" spans="1:5" x14ac:dyDescent="0.2">
      <c r="A283" s="29"/>
      <c r="B283" s="19"/>
      <c r="E283" s="30"/>
    </row>
    <row r="284" spans="1:5" x14ac:dyDescent="0.2">
      <c r="A284" s="29"/>
      <c r="B284" s="19"/>
      <c r="E284" s="30"/>
    </row>
    <row r="285" spans="1:5" x14ac:dyDescent="0.2">
      <c r="A285" s="29"/>
      <c r="B285" s="19"/>
      <c r="E285" s="30"/>
    </row>
    <row r="286" spans="1:5" x14ac:dyDescent="0.2">
      <c r="A286" s="29"/>
      <c r="B286" s="19"/>
      <c r="E286" s="30"/>
    </row>
    <row r="287" spans="1:5" x14ac:dyDescent="0.2">
      <c r="A287" s="29"/>
      <c r="B287" s="19"/>
      <c r="E287" s="30"/>
    </row>
    <row r="288" spans="1:5" x14ac:dyDescent="0.2">
      <c r="A288" s="29"/>
      <c r="B288" s="19"/>
      <c r="E288" s="30"/>
    </row>
    <row r="289" spans="1:5" x14ac:dyDescent="0.2">
      <c r="A289" s="29"/>
      <c r="B289" s="19"/>
      <c r="E289" s="30"/>
    </row>
    <row r="290" spans="1:5" x14ac:dyDescent="0.2">
      <c r="A290" s="29"/>
      <c r="B290" s="19"/>
      <c r="E290" s="30"/>
    </row>
    <row r="291" spans="1:5" x14ac:dyDescent="0.2">
      <c r="A291" s="29"/>
      <c r="B291" s="19"/>
      <c r="E291" s="30"/>
    </row>
    <row r="292" spans="1:5" x14ac:dyDescent="0.2">
      <c r="A292" s="29"/>
      <c r="B292" s="19"/>
      <c r="E292" s="30"/>
    </row>
    <row r="293" spans="1:5" x14ac:dyDescent="0.2">
      <c r="A293" s="29"/>
      <c r="B293" s="19"/>
      <c r="E293" s="30"/>
    </row>
    <row r="294" spans="1:5" x14ac:dyDescent="0.2">
      <c r="A294" s="29"/>
      <c r="B294" s="19"/>
      <c r="E294" s="30"/>
    </row>
    <row r="295" spans="1:5" x14ac:dyDescent="0.2">
      <c r="A295" s="29"/>
      <c r="B295" s="19"/>
      <c r="E295" s="30"/>
    </row>
    <row r="296" spans="1:5" x14ac:dyDescent="0.2">
      <c r="A296" s="29"/>
      <c r="B296" s="19"/>
      <c r="E296" s="30"/>
    </row>
    <row r="297" spans="1:5" x14ac:dyDescent="0.2">
      <c r="A297" s="29"/>
      <c r="B297" s="19"/>
      <c r="E297" s="30"/>
    </row>
    <row r="298" spans="1:5" x14ac:dyDescent="0.2">
      <c r="A298" s="29"/>
      <c r="B298" s="19"/>
      <c r="E298" s="30"/>
    </row>
    <row r="299" spans="1:5" x14ac:dyDescent="0.2">
      <c r="A299" s="29"/>
      <c r="B299" s="19"/>
      <c r="E299" s="30"/>
    </row>
    <row r="300" spans="1:5" x14ac:dyDescent="0.2">
      <c r="A300" s="29"/>
      <c r="B300" s="19"/>
      <c r="E300" s="30"/>
    </row>
    <row r="301" spans="1:5" x14ac:dyDescent="0.2">
      <c r="A301" s="29"/>
      <c r="B301" s="19"/>
      <c r="E301" s="30"/>
    </row>
    <row r="302" spans="1:5" x14ac:dyDescent="0.2">
      <c r="A302" s="29"/>
      <c r="B302" s="19"/>
      <c r="E302" s="30"/>
    </row>
    <row r="303" spans="1:5" x14ac:dyDescent="0.2">
      <c r="A303" s="29"/>
      <c r="B303" s="19"/>
      <c r="E303" s="30"/>
    </row>
    <row r="304" spans="1:5" x14ac:dyDescent="0.2">
      <c r="A304" s="29"/>
      <c r="B304" s="19"/>
      <c r="E304" s="30"/>
    </row>
    <row r="305" spans="1:5" x14ac:dyDescent="0.2">
      <c r="A305" s="29"/>
      <c r="B305" s="19"/>
      <c r="E305" s="30"/>
    </row>
    <row r="306" spans="1:5" x14ac:dyDescent="0.2">
      <c r="A306" s="29"/>
      <c r="B306" s="19"/>
      <c r="E306" s="30"/>
    </row>
    <row r="307" spans="1:5" x14ac:dyDescent="0.2">
      <c r="A307" s="29"/>
      <c r="B307" s="19"/>
      <c r="E307" s="30"/>
    </row>
    <row r="308" spans="1:5" x14ac:dyDescent="0.2">
      <c r="A308" s="29"/>
      <c r="B308" s="19"/>
      <c r="E308" s="30"/>
    </row>
    <row r="309" spans="1:5" x14ac:dyDescent="0.2">
      <c r="A309" s="29"/>
      <c r="B309" s="19"/>
      <c r="E309" s="30"/>
    </row>
    <row r="310" spans="1:5" x14ac:dyDescent="0.2">
      <c r="A310" s="29"/>
      <c r="B310" s="19"/>
      <c r="E310" s="30"/>
    </row>
    <row r="311" spans="1:5" x14ac:dyDescent="0.2">
      <c r="A311" s="29"/>
      <c r="B311" s="19"/>
      <c r="E311" s="30"/>
    </row>
    <row r="312" spans="1:5" x14ac:dyDescent="0.2">
      <c r="A312" s="29"/>
      <c r="B312" s="19"/>
      <c r="E312" s="30"/>
    </row>
    <row r="313" spans="1:5" x14ac:dyDescent="0.2">
      <c r="A313" s="29"/>
      <c r="B313" s="19"/>
      <c r="E313" s="30"/>
    </row>
    <row r="314" spans="1:5" x14ac:dyDescent="0.2">
      <c r="A314" s="29"/>
      <c r="B314" s="19"/>
      <c r="E314" s="30"/>
    </row>
    <row r="315" spans="1:5" x14ac:dyDescent="0.2">
      <c r="A315" s="29"/>
      <c r="B315" s="19"/>
      <c r="E315" s="30"/>
    </row>
    <row r="316" spans="1:5" x14ac:dyDescent="0.2">
      <c r="A316" s="29"/>
      <c r="B316" s="19"/>
      <c r="E316" s="30"/>
    </row>
    <row r="317" spans="1:5" x14ac:dyDescent="0.2">
      <c r="A317" s="29"/>
      <c r="B317" s="19"/>
      <c r="E317" s="30"/>
    </row>
    <row r="318" spans="1:5" x14ac:dyDescent="0.2">
      <c r="A318" s="29"/>
      <c r="B318" s="19"/>
      <c r="E318" s="30"/>
    </row>
    <row r="319" spans="1:5" x14ac:dyDescent="0.2">
      <c r="A319" s="29"/>
      <c r="B319" s="19"/>
      <c r="E319" s="30"/>
    </row>
    <row r="320" spans="1:5" x14ac:dyDescent="0.2">
      <c r="A320" s="29"/>
      <c r="B320" s="19"/>
      <c r="E320" s="30"/>
    </row>
    <row r="321" spans="1:5" x14ac:dyDescent="0.2">
      <c r="A321" s="29"/>
      <c r="B321" s="19"/>
      <c r="E321" s="30"/>
    </row>
    <row r="322" spans="1:5" x14ac:dyDescent="0.2">
      <c r="A322" s="29"/>
      <c r="B322" s="19"/>
      <c r="E322" s="30"/>
    </row>
    <row r="323" spans="1:5" x14ac:dyDescent="0.2">
      <c r="A323" s="29"/>
      <c r="B323" s="19"/>
      <c r="E323" s="30"/>
    </row>
    <row r="324" spans="1:5" x14ac:dyDescent="0.2">
      <c r="A324" s="29"/>
      <c r="B324" s="19"/>
      <c r="E324" s="30"/>
    </row>
    <row r="325" spans="1:5" x14ac:dyDescent="0.2">
      <c r="A325" s="29"/>
      <c r="B325" s="19"/>
      <c r="E325" s="30"/>
    </row>
    <row r="326" spans="1:5" x14ac:dyDescent="0.2">
      <c r="A326" s="29"/>
      <c r="B326" s="19"/>
      <c r="E326" s="30"/>
    </row>
    <row r="327" spans="1:5" x14ac:dyDescent="0.2">
      <c r="A327" s="29"/>
      <c r="B327" s="19"/>
      <c r="E327" s="30"/>
    </row>
    <row r="328" spans="1:5" x14ac:dyDescent="0.2">
      <c r="A328" s="29"/>
      <c r="B328" s="19"/>
      <c r="E328" s="30"/>
    </row>
    <row r="329" spans="1:5" x14ac:dyDescent="0.2">
      <c r="A329" s="29"/>
      <c r="B329" s="19"/>
      <c r="E329" s="30"/>
    </row>
    <row r="330" spans="1:5" x14ac:dyDescent="0.2">
      <c r="A330" s="29"/>
      <c r="B330" s="19"/>
      <c r="E330" s="30"/>
    </row>
    <row r="331" spans="1:5" x14ac:dyDescent="0.2">
      <c r="A331" s="29"/>
      <c r="B331" s="19"/>
      <c r="E331" s="30"/>
    </row>
    <row r="332" spans="1:5" x14ac:dyDescent="0.2">
      <c r="A332" s="29"/>
      <c r="B332" s="19"/>
      <c r="E332" s="30"/>
    </row>
    <row r="333" spans="1:5" x14ac:dyDescent="0.2">
      <c r="A333" s="29"/>
      <c r="B333" s="19"/>
      <c r="E333" s="30"/>
    </row>
    <row r="334" spans="1:5" x14ac:dyDescent="0.2">
      <c r="A334" s="29"/>
      <c r="B334" s="19"/>
      <c r="E334" s="30"/>
    </row>
    <row r="335" spans="1:5" x14ac:dyDescent="0.2">
      <c r="A335" s="29"/>
      <c r="B335" s="19"/>
      <c r="E335" s="30"/>
    </row>
    <row r="336" spans="1:5" x14ac:dyDescent="0.2">
      <c r="A336" s="29"/>
      <c r="B336" s="19"/>
      <c r="E336" s="30"/>
    </row>
    <row r="337" spans="1:5" x14ac:dyDescent="0.2">
      <c r="A337" s="29"/>
      <c r="B337" s="19"/>
      <c r="E337" s="30"/>
    </row>
    <row r="338" spans="1:5" x14ac:dyDescent="0.2">
      <c r="A338" s="29"/>
      <c r="B338" s="19"/>
      <c r="E338" s="30"/>
    </row>
    <row r="339" spans="1:5" x14ac:dyDescent="0.2">
      <c r="A339" s="29"/>
      <c r="B339" s="19"/>
      <c r="E339" s="30"/>
    </row>
    <row r="340" spans="1:5" x14ac:dyDescent="0.2">
      <c r="A340" s="29"/>
      <c r="B340" s="19"/>
      <c r="E340" s="30"/>
    </row>
    <row r="341" spans="1:5" x14ac:dyDescent="0.2">
      <c r="A341" s="29"/>
      <c r="B341" s="19"/>
      <c r="E341" s="30"/>
    </row>
    <row r="342" spans="1:5" x14ac:dyDescent="0.2">
      <c r="A342" s="29"/>
      <c r="B342" s="19"/>
      <c r="E342" s="30"/>
    </row>
    <row r="343" spans="1:5" x14ac:dyDescent="0.2">
      <c r="A343" s="29"/>
      <c r="B343" s="19"/>
      <c r="E343" s="30"/>
    </row>
    <row r="344" spans="1:5" x14ac:dyDescent="0.2">
      <c r="A344" s="29"/>
      <c r="B344" s="19"/>
      <c r="E344" s="30"/>
    </row>
    <row r="345" spans="1:5" x14ac:dyDescent="0.2">
      <c r="A345" s="29"/>
      <c r="B345" s="19"/>
      <c r="E345" s="30"/>
    </row>
    <row r="346" spans="1:5" x14ac:dyDescent="0.2">
      <c r="A346" s="29"/>
      <c r="B346" s="19"/>
      <c r="E346" s="30"/>
    </row>
    <row r="347" spans="1:5" x14ac:dyDescent="0.2">
      <c r="A347" s="29"/>
      <c r="B347" s="19"/>
      <c r="E347" s="30"/>
    </row>
    <row r="348" spans="1:5" x14ac:dyDescent="0.2">
      <c r="A348" s="29"/>
      <c r="B348" s="19"/>
      <c r="E348" s="30"/>
    </row>
    <row r="349" spans="1:5" x14ac:dyDescent="0.2">
      <c r="A349" s="29"/>
      <c r="B349" s="19"/>
      <c r="E349" s="30"/>
    </row>
    <row r="350" spans="1:5" x14ac:dyDescent="0.2">
      <c r="A350" s="29"/>
      <c r="B350" s="19"/>
      <c r="E350" s="30"/>
    </row>
    <row r="351" spans="1:5" x14ac:dyDescent="0.2">
      <c r="A351" s="29"/>
      <c r="B351" s="19"/>
      <c r="E351" s="30"/>
    </row>
    <row r="352" spans="1:5" x14ac:dyDescent="0.2">
      <c r="A352" s="29"/>
      <c r="B352" s="19"/>
      <c r="E352" s="30"/>
    </row>
    <row r="353" spans="1:5" x14ac:dyDescent="0.2">
      <c r="A353" s="29"/>
      <c r="B353" s="19"/>
      <c r="E353" s="30"/>
    </row>
    <row r="354" spans="1:5" x14ac:dyDescent="0.2">
      <c r="A354" s="29"/>
      <c r="B354" s="19"/>
      <c r="E354" s="30"/>
    </row>
    <row r="355" spans="1:5" x14ac:dyDescent="0.2">
      <c r="A355" s="29"/>
      <c r="B355" s="19"/>
      <c r="E355" s="30"/>
    </row>
    <row r="356" spans="1:5" x14ac:dyDescent="0.2">
      <c r="A356" s="29"/>
      <c r="B356" s="19"/>
      <c r="E356" s="30"/>
    </row>
    <row r="357" spans="1:5" x14ac:dyDescent="0.2">
      <c r="A357" s="29"/>
      <c r="B357" s="19"/>
      <c r="E357" s="30"/>
    </row>
    <row r="358" spans="1:5" x14ac:dyDescent="0.2">
      <c r="A358" s="29"/>
      <c r="B358" s="19"/>
      <c r="E358" s="30"/>
    </row>
    <row r="359" spans="1:5" x14ac:dyDescent="0.2">
      <c r="A359" s="29"/>
      <c r="B359" s="19"/>
      <c r="E359" s="30"/>
    </row>
    <row r="360" spans="1:5" x14ac:dyDescent="0.2">
      <c r="A360" s="29"/>
      <c r="B360" s="19"/>
      <c r="E360" s="30"/>
    </row>
    <row r="361" spans="1:5" x14ac:dyDescent="0.2">
      <c r="A361" s="29"/>
      <c r="B361" s="19"/>
      <c r="E361" s="30"/>
    </row>
    <row r="362" spans="1:5" x14ac:dyDescent="0.2">
      <c r="A362" s="29"/>
      <c r="B362" s="19"/>
      <c r="E362" s="30"/>
    </row>
    <row r="363" spans="1:5" x14ac:dyDescent="0.2">
      <c r="A363" s="29"/>
      <c r="B363" s="19"/>
      <c r="E363" s="30"/>
    </row>
    <row r="364" spans="1:5" x14ac:dyDescent="0.2">
      <c r="A364" s="29"/>
      <c r="B364" s="19"/>
      <c r="E364" s="30"/>
    </row>
    <row r="365" spans="1:5" x14ac:dyDescent="0.2">
      <c r="A365" s="29"/>
      <c r="B365" s="19"/>
      <c r="E365" s="30"/>
    </row>
    <row r="366" spans="1:5" x14ac:dyDescent="0.2">
      <c r="A366" s="29"/>
      <c r="B366" s="19"/>
      <c r="E366" s="30"/>
    </row>
    <row r="367" spans="1:5" x14ac:dyDescent="0.2">
      <c r="A367" s="29"/>
      <c r="B367" s="19"/>
      <c r="E367" s="30"/>
    </row>
    <row r="368" spans="1:5" x14ac:dyDescent="0.2">
      <c r="A368" s="29"/>
      <c r="B368" s="19"/>
      <c r="E368" s="30"/>
    </row>
    <row r="369" spans="1:5" x14ac:dyDescent="0.2">
      <c r="A369" s="29"/>
      <c r="B369" s="19"/>
      <c r="E369" s="30"/>
    </row>
    <row r="370" spans="1:5" x14ac:dyDescent="0.2">
      <c r="A370" s="29"/>
      <c r="B370" s="19"/>
      <c r="E370" s="30"/>
    </row>
    <row r="371" spans="1:5" x14ac:dyDescent="0.2">
      <c r="A371" s="29"/>
      <c r="B371" s="19"/>
      <c r="E371" s="30"/>
    </row>
    <row r="372" spans="1:5" x14ac:dyDescent="0.2">
      <c r="A372" s="29"/>
      <c r="B372" s="19"/>
      <c r="E372" s="30"/>
    </row>
    <row r="373" spans="1:5" x14ac:dyDescent="0.2">
      <c r="A373" s="29"/>
      <c r="B373" s="19"/>
      <c r="E373" s="30"/>
    </row>
    <row r="374" spans="1:5" x14ac:dyDescent="0.2">
      <c r="A374" s="29"/>
      <c r="B374" s="19"/>
      <c r="E374" s="30"/>
    </row>
    <row r="375" spans="1:5" x14ac:dyDescent="0.2">
      <c r="A375" s="29"/>
      <c r="B375" s="19"/>
      <c r="E375" s="30"/>
    </row>
    <row r="376" spans="1:5" x14ac:dyDescent="0.2">
      <c r="A376" s="29"/>
      <c r="B376" s="19"/>
      <c r="E376" s="30"/>
    </row>
    <row r="377" spans="1:5" x14ac:dyDescent="0.2">
      <c r="A377" s="29"/>
      <c r="B377" s="19"/>
      <c r="E377" s="30"/>
    </row>
    <row r="378" spans="1:5" x14ac:dyDescent="0.2">
      <c r="A378" s="29"/>
      <c r="B378" s="19"/>
      <c r="E378" s="30"/>
    </row>
    <row r="379" spans="1:5" x14ac:dyDescent="0.2">
      <c r="A379" s="29"/>
      <c r="B379" s="19"/>
      <c r="E379" s="30"/>
    </row>
    <row r="380" spans="1:5" x14ac:dyDescent="0.2">
      <c r="A380" s="29"/>
      <c r="B380" s="19"/>
      <c r="E380" s="30"/>
    </row>
    <row r="381" spans="1:5" x14ac:dyDescent="0.2">
      <c r="A381" s="29"/>
      <c r="B381" s="19"/>
      <c r="E381" s="30"/>
    </row>
    <row r="382" spans="1:5" x14ac:dyDescent="0.2">
      <c r="A382" s="29"/>
      <c r="B382" s="19"/>
      <c r="E382" s="30"/>
    </row>
    <row r="383" spans="1:5" x14ac:dyDescent="0.2">
      <c r="A383" s="29"/>
      <c r="B383" s="19"/>
      <c r="E383" s="30"/>
    </row>
    <row r="384" spans="1:5" x14ac:dyDescent="0.2">
      <c r="A384" s="29"/>
      <c r="B384" s="19"/>
      <c r="E384" s="30"/>
    </row>
    <row r="385" spans="1:5" x14ac:dyDescent="0.2">
      <c r="A385" s="29"/>
      <c r="B385" s="19"/>
      <c r="E385" s="30"/>
    </row>
    <row r="386" spans="1:5" x14ac:dyDescent="0.2">
      <c r="A386" s="29"/>
      <c r="B386" s="19"/>
      <c r="E386" s="30"/>
    </row>
    <row r="387" spans="1:5" x14ac:dyDescent="0.2">
      <c r="A387" s="29"/>
      <c r="B387" s="19"/>
      <c r="E387" s="30"/>
    </row>
    <row r="388" spans="1:5" x14ac:dyDescent="0.2">
      <c r="A388" s="29"/>
      <c r="B388" s="19"/>
      <c r="E388" s="30"/>
    </row>
    <row r="389" spans="1:5" x14ac:dyDescent="0.2">
      <c r="A389" s="29"/>
      <c r="B389" s="19"/>
      <c r="E389" s="30"/>
    </row>
    <row r="390" spans="1:5" x14ac:dyDescent="0.2">
      <c r="A390" s="29"/>
      <c r="B390" s="19"/>
      <c r="E390" s="30"/>
    </row>
    <row r="391" spans="1:5" x14ac:dyDescent="0.2">
      <c r="A391" s="29"/>
      <c r="B391" s="19"/>
      <c r="E391" s="30"/>
    </row>
    <row r="392" spans="1:5" x14ac:dyDescent="0.2">
      <c r="A392" s="29"/>
      <c r="B392" s="19"/>
      <c r="E392" s="30"/>
    </row>
    <row r="393" spans="1:5" x14ac:dyDescent="0.2">
      <c r="A393" s="29"/>
      <c r="B393" s="19"/>
      <c r="E393" s="30"/>
    </row>
    <row r="394" spans="1:5" x14ac:dyDescent="0.2">
      <c r="A394" s="29"/>
      <c r="B394" s="19"/>
      <c r="E394" s="30"/>
    </row>
    <row r="395" spans="1:5" x14ac:dyDescent="0.2">
      <c r="A395" s="29"/>
      <c r="B395" s="19"/>
      <c r="E395" s="30"/>
    </row>
    <row r="396" spans="1:5" x14ac:dyDescent="0.2">
      <c r="A396" s="29"/>
      <c r="B396" s="19"/>
      <c r="E396" s="30"/>
    </row>
    <row r="397" spans="1:5" x14ac:dyDescent="0.2">
      <c r="A397" s="29"/>
      <c r="B397" s="19"/>
      <c r="E397" s="30"/>
    </row>
    <row r="398" spans="1:5" x14ac:dyDescent="0.2">
      <c r="A398" s="29"/>
      <c r="B398" s="19"/>
      <c r="E398" s="30"/>
    </row>
    <row r="399" spans="1:5" x14ac:dyDescent="0.2">
      <c r="A399" s="29"/>
      <c r="B399" s="19"/>
      <c r="E399" s="30"/>
    </row>
    <row r="400" spans="1:5" x14ac:dyDescent="0.2">
      <c r="A400" s="29"/>
      <c r="B400" s="19"/>
      <c r="E400" s="30"/>
    </row>
    <row r="401" spans="1:5" x14ac:dyDescent="0.2">
      <c r="A401" s="29"/>
      <c r="B401" s="19"/>
      <c r="E401" s="30"/>
    </row>
    <row r="402" spans="1:5" x14ac:dyDescent="0.2">
      <c r="A402" s="29"/>
      <c r="B402" s="19"/>
      <c r="E402" s="30"/>
    </row>
    <row r="403" spans="1:5" x14ac:dyDescent="0.2">
      <c r="A403" s="29"/>
      <c r="B403" s="19"/>
      <c r="E403" s="30"/>
    </row>
    <row r="404" spans="1:5" x14ac:dyDescent="0.2">
      <c r="A404" s="29"/>
      <c r="B404" s="19"/>
      <c r="E404" s="30"/>
    </row>
    <row r="405" spans="1:5" x14ac:dyDescent="0.2">
      <c r="A405" s="29"/>
      <c r="B405" s="19"/>
      <c r="E405" s="30"/>
    </row>
    <row r="406" spans="1:5" x14ac:dyDescent="0.2">
      <c r="A406" s="29"/>
      <c r="B406" s="19"/>
      <c r="E406" s="30"/>
    </row>
    <row r="407" spans="1:5" x14ac:dyDescent="0.2">
      <c r="A407" s="29"/>
      <c r="B407" s="19"/>
      <c r="E407" s="30"/>
    </row>
    <row r="408" spans="1:5" x14ac:dyDescent="0.2">
      <c r="A408" s="29"/>
      <c r="B408" s="19"/>
      <c r="E408" s="30"/>
    </row>
    <row r="409" spans="1:5" x14ac:dyDescent="0.2">
      <c r="A409" s="29"/>
      <c r="B409" s="19"/>
      <c r="E409" s="30"/>
    </row>
    <row r="410" spans="1:5" x14ac:dyDescent="0.2">
      <c r="A410" s="29"/>
      <c r="B410" s="19"/>
      <c r="E410" s="30"/>
    </row>
    <row r="411" spans="1:5" x14ac:dyDescent="0.2">
      <c r="A411" s="29"/>
      <c r="B411" s="19"/>
      <c r="E411" s="30"/>
    </row>
    <row r="412" spans="1:5" x14ac:dyDescent="0.2">
      <c r="A412" s="29"/>
      <c r="B412" s="19"/>
      <c r="E412" s="30"/>
    </row>
    <row r="413" spans="1:5" x14ac:dyDescent="0.2">
      <c r="A413" s="29"/>
      <c r="B413" s="19"/>
      <c r="E413" s="30"/>
    </row>
    <row r="414" spans="1:5" x14ac:dyDescent="0.2">
      <c r="A414" s="29"/>
      <c r="B414" s="19"/>
      <c r="E414" s="30"/>
    </row>
    <row r="415" spans="1:5" x14ac:dyDescent="0.2">
      <c r="A415" s="29"/>
      <c r="B415" s="19"/>
      <c r="E415" s="30"/>
    </row>
    <row r="416" spans="1:5" x14ac:dyDescent="0.2">
      <c r="A416" s="29"/>
      <c r="B416" s="19"/>
      <c r="E416" s="30"/>
    </row>
    <row r="417" spans="1:5" x14ac:dyDescent="0.2">
      <c r="A417" s="29"/>
      <c r="B417" s="19"/>
      <c r="E417" s="30"/>
    </row>
    <row r="418" spans="1:5" x14ac:dyDescent="0.2">
      <c r="A418" s="29"/>
      <c r="B418" s="19"/>
      <c r="E418" s="30"/>
    </row>
    <row r="419" spans="1:5" x14ac:dyDescent="0.2">
      <c r="A419" s="29"/>
      <c r="B419" s="19"/>
      <c r="E419" s="30"/>
    </row>
    <row r="420" spans="1:5" x14ac:dyDescent="0.2">
      <c r="A420" s="29"/>
      <c r="B420" s="19"/>
      <c r="E420" s="30"/>
    </row>
    <row r="421" spans="1:5" x14ac:dyDescent="0.2">
      <c r="A421" s="29"/>
      <c r="B421" s="19"/>
      <c r="E421" s="30"/>
    </row>
    <row r="422" spans="1:5" x14ac:dyDescent="0.2">
      <c r="A422" s="29"/>
      <c r="B422" s="19"/>
      <c r="E422" s="30"/>
    </row>
    <row r="423" spans="1:5" x14ac:dyDescent="0.2">
      <c r="A423" s="29"/>
      <c r="B423" s="19"/>
      <c r="E423" s="30"/>
    </row>
    <row r="424" spans="1:5" x14ac:dyDescent="0.2">
      <c r="A424" s="29"/>
      <c r="B424" s="19"/>
      <c r="E424" s="30"/>
    </row>
    <row r="425" spans="1:5" x14ac:dyDescent="0.2">
      <c r="A425" s="29"/>
      <c r="B425" s="19"/>
      <c r="E425" s="30"/>
    </row>
    <row r="426" spans="1:5" x14ac:dyDescent="0.2">
      <c r="A426" s="29"/>
      <c r="B426" s="19"/>
      <c r="E426" s="30"/>
    </row>
    <row r="427" spans="1:5" x14ac:dyDescent="0.2">
      <c r="A427" s="29"/>
      <c r="B427" s="19"/>
      <c r="E427" s="30"/>
    </row>
    <row r="428" spans="1:5" x14ac:dyDescent="0.2">
      <c r="A428" s="29"/>
      <c r="B428" s="19"/>
      <c r="E428" s="30"/>
    </row>
    <row r="429" spans="1:5" x14ac:dyDescent="0.2">
      <c r="A429" s="29"/>
      <c r="B429" s="19"/>
      <c r="E429" s="30"/>
    </row>
    <row r="430" spans="1:5" x14ac:dyDescent="0.2">
      <c r="A430" s="29"/>
      <c r="B430" s="19"/>
      <c r="E430" s="30"/>
    </row>
    <row r="431" spans="1:5" x14ac:dyDescent="0.2">
      <c r="A431" s="29"/>
      <c r="B431" s="19"/>
      <c r="E431" s="30"/>
    </row>
    <row r="432" spans="1:5" x14ac:dyDescent="0.2">
      <c r="A432" s="29"/>
      <c r="B432" s="19"/>
      <c r="E432" s="30"/>
    </row>
    <row r="433" spans="1:5" x14ac:dyDescent="0.2">
      <c r="A433" s="29"/>
      <c r="B433" s="19"/>
      <c r="E433" s="30"/>
    </row>
    <row r="434" spans="1:5" x14ac:dyDescent="0.2">
      <c r="A434" s="29"/>
      <c r="B434" s="19"/>
      <c r="E434" s="30"/>
    </row>
    <row r="435" spans="1:5" x14ac:dyDescent="0.2">
      <c r="A435" s="29"/>
      <c r="B435" s="19"/>
      <c r="E435" s="30"/>
    </row>
    <row r="436" spans="1:5" x14ac:dyDescent="0.2">
      <c r="A436" s="29"/>
      <c r="B436" s="19"/>
      <c r="E436" s="30"/>
    </row>
    <row r="437" spans="1:5" x14ac:dyDescent="0.2">
      <c r="A437" s="29"/>
      <c r="B437" s="19"/>
      <c r="E437" s="30"/>
    </row>
    <row r="438" spans="1:5" x14ac:dyDescent="0.2">
      <c r="A438" s="29"/>
      <c r="B438" s="19"/>
      <c r="E438" s="30"/>
    </row>
    <row r="439" spans="1:5" x14ac:dyDescent="0.2">
      <c r="A439" s="29"/>
      <c r="B439" s="19"/>
      <c r="E439" s="30"/>
    </row>
    <row r="440" spans="1:5" x14ac:dyDescent="0.2">
      <c r="A440" s="29"/>
      <c r="B440" s="19"/>
      <c r="E440" s="30"/>
    </row>
    <row r="441" spans="1:5" x14ac:dyDescent="0.2">
      <c r="A441" s="29"/>
      <c r="B441" s="19"/>
      <c r="E441" s="30"/>
    </row>
    <row r="442" spans="1:5" x14ac:dyDescent="0.2">
      <c r="A442" s="29"/>
      <c r="B442" s="19"/>
      <c r="E442" s="30"/>
    </row>
    <row r="443" spans="1:5" x14ac:dyDescent="0.2">
      <c r="A443" s="29"/>
      <c r="B443" s="19"/>
      <c r="E443" s="30"/>
    </row>
    <row r="444" spans="1:5" x14ac:dyDescent="0.2">
      <c r="A444" s="29"/>
      <c r="B444" s="19"/>
      <c r="E444" s="30"/>
    </row>
    <row r="445" spans="1:5" x14ac:dyDescent="0.2">
      <c r="A445" s="29"/>
      <c r="B445" s="19"/>
      <c r="E445" s="30"/>
    </row>
    <row r="446" spans="1:5" x14ac:dyDescent="0.2">
      <c r="A446" s="29"/>
      <c r="B446" s="19"/>
      <c r="E446" s="30"/>
    </row>
    <row r="447" spans="1:5" x14ac:dyDescent="0.2">
      <c r="A447" s="29"/>
      <c r="B447" s="19"/>
      <c r="E447" s="30"/>
    </row>
    <row r="448" spans="1:5" x14ac:dyDescent="0.2">
      <c r="A448" s="29"/>
      <c r="B448" s="19"/>
      <c r="E448" s="30"/>
    </row>
    <row r="449" spans="1:5" x14ac:dyDescent="0.2">
      <c r="A449" s="29"/>
      <c r="B449" s="19"/>
      <c r="E449" s="30"/>
    </row>
    <row r="450" spans="1:5" x14ac:dyDescent="0.2">
      <c r="A450" s="29"/>
      <c r="B450" s="19"/>
      <c r="E450" s="30"/>
    </row>
    <row r="451" spans="1:5" x14ac:dyDescent="0.2">
      <c r="A451" s="29"/>
      <c r="B451" s="19"/>
      <c r="E451" s="30"/>
    </row>
    <row r="452" spans="1:5" x14ac:dyDescent="0.2">
      <c r="A452" s="29"/>
      <c r="B452" s="19"/>
      <c r="E452" s="30"/>
    </row>
    <row r="453" spans="1:5" x14ac:dyDescent="0.2">
      <c r="A453" s="29"/>
      <c r="B453" s="19"/>
      <c r="E453" s="30"/>
    </row>
    <row r="454" spans="1:5" x14ac:dyDescent="0.2">
      <c r="A454" s="29"/>
      <c r="B454" s="19"/>
      <c r="E454" s="30"/>
    </row>
    <row r="455" spans="1:5" x14ac:dyDescent="0.2">
      <c r="A455" s="29"/>
      <c r="B455" s="19"/>
      <c r="E455" s="30"/>
    </row>
    <row r="456" spans="1:5" x14ac:dyDescent="0.2">
      <c r="A456" s="29"/>
      <c r="B456" s="19"/>
      <c r="E456" s="30"/>
    </row>
    <row r="457" spans="1:5" x14ac:dyDescent="0.2">
      <c r="A457" s="29"/>
      <c r="B457" s="19"/>
      <c r="E457" s="30"/>
    </row>
    <row r="458" spans="1:5" x14ac:dyDescent="0.2">
      <c r="A458" s="29"/>
      <c r="B458" s="19"/>
      <c r="E458" s="30"/>
    </row>
    <row r="459" spans="1:5" x14ac:dyDescent="0.2">
      <c r="A459" s="29"/>
      <c r="B459" s="19"/>
      <c r="E459" s="30"/>
    </row>
    <row r="460" spans="1:5" x14ac:dyDescent="0.2">
      <c r="A460" s="29"/>
      <c r="B460" s="19"/>
      <c r="E460" s="30"/>
    </row>
    <row r="461" spans="1:5" x14ac:dyDescent="0.2">
      <c r="A461" s="29"/>
      <c r="B461" s="19"/>
      <c r="E461" s="30"/>
    </row>
    <row r="462" spans="1:5" x14ac:dyDescent="0.2">
      <c r="A462" s="29"/>
      <c r="B462" s="19"/>
      <c r="E462" s="30"/>
    </row>
    <row r="463" spans="1:5" x14ac:dyDescent="0.2">
      <c r="A463" s="29"/>
      <c r="B463" s="19"/>
      <c r="E463" s="30"/>
    </row>
    <row r="464" spans="1:5" x14ac:dyDescent="0.2">
      <c r="A464" s="29"/>
      <c r="B464" s="19"/>
      <c r="E464" s="30"/>
    </row>
    <row r="465" spans="1:5" x14ac:dyDescent="0.2">
      <c r="A465" s="29"/>
      <c r="B465" s="19"/>
      <c r="E465" s="30"/>
    </row>
    <row r="466" spans="1:5" x14ac:dyDescent="0.2">
      <c r="A466" s="29"/>
      <c r="B466" s="19"/>
      <c r="E466" s="30"/>
    </row>
    <row r="467" spans="1:5" x14ac:dyDescent="0.2">
      <c r="A467" s="29"/>
      <c r="B467" s="19"/>
      <c r="E467" s="30"/>
    </row>
    <row r="468" spans="1:5" x14ac:dyDescent="0.2">
      <c r="A468" s="29"/>
      <c r="B468" s="19"/>
      <c r="E468" s="30"/>
    </row>
    <row r="469" spans="1:5" x14ac:dyDescent="0.2">
      <c r="A469" s="29"/>
      <c r="B469" s="19"/>
      <c r="E469" s="30"/>
    </row>
    <row r="470" spans="1:5" x14ac:dyDescent="0.2">
      <c r="A470" s="29"/>
      <c r="B470" s="19"/>
      <c r="E470" s="30"/>
    </row>
    <row r="471" spans="1:5" x14ac:dyDescent="0.2">
      <c r="A471" s="29"/>
      <c r="B471" s="19"/>
      <c r="E471" s="30"/>
    </row>
    <row r="472" spans="1:5" x14ac:dyDescent="0.2">
      <c r="A472" s="29"/>
      <c r="B472" s="19"/>
      <c r="E472" s="30"/>
    </row>
    <row r="473" spans="1:5" x14ac:dyDescent="0.2">
      <c r="A473" s="29"/>
      <c r="B473" s="19"/>
      <c r="E473" s="30"/>
    </row>
    <row r="474" spans="1:5" x14ac:dyDescent="0.2">
      <c r="A474" s="29"/>
      <c r="B474" s="19"/>
      <c r="E474" s="30"/>
    </row>
    <row r="475" spans="1:5" x14ac:dyDescent="0.2">
      <c r="A475" s="29"/>
      <c r="B475" s="19"/>
      <c r="E475" s="30"/>
    </row>
    <row r="476" spans="1:5" x14ac:dyDescent="0.2">
      <c r="A476" s="29"/>
      <c r="B476" s="19"/>
      <c r="E476" s="30"/>
    </row>
    <row r="477" spans="1:5" x14ac:dyDescent="0.2">
      <c r="A477" s="29"/>
      <c r="B477" s="19"/>
      <c r="E477" s="30"/>
    </row>
    <row r="478" spans="1:5" x14ac:dyDescent="0.2">
      <c r="A478" s="29"/>
      <c r="B478" s="19"/>
      <c r="E478" s="30"/>
    </row>
    <row r="479" spans="1:5" x14ac:dyDescent="0.2">
      <c r="A479" s="29"/>
      <c r="B479" s="19"/>
      <c r="E479" s="30"/>
    </row>
    <row r="480" spans="1:5" x14ac:dyDescent="0.2">
      <c r="A480" s="29"/>
      <c r="B480" s="19"/>
      <c r="E480" s="30"/>
    </row>
    <row r="481" spans="1:5" x14ac:dyDescent="0.2">
      <c r="A481" s="29"/>
      <c r="B481" s="19"/>
      <c r="E481" s="30"/>
    </row>
    <row r="482" spans="1:5" x14ac:dyDescent="0.2">
      <c r="A482" s="29"/>
      <c r="B482" s="19"/>
      <c r="E482" s="30"/>
    </row>
    <row r="483" spans="1:5" x14ac:dyDescent="0.2">
      <c r="A483" s="29"/>
      <c r="B483" s="19"/>
      <c r="E483" s="30"/>
    </row>
    <row r="484" spans="1:5" x14ac:dyDescent="0.2">
      <c r="A484" s="29"/>
      <c r="B484" s="19"/>
      <c r="E484" s="30"/>
    </row>
    <row r="485" spans="1:5" x14ac:dyDescent="0.2">
      <c r="A485" s="29"/>
      <c r="B485" s="19"/>
      <c r="E485" s="30"/>
    </row>
    <row r="486" spans="1:5" x14ac:dyDescent="0.2">
      <c r="A486" s="29"/>
      <c r="B486" s="19"/>
      <c r="E486" s="30"/>
    </row>
    <row r="487" spans="1:5" x14ac:dyDescent="0.2">
      <c r="A487" s="29"/>
      <c r="B487" s="19"/>
      <c r="E487" s="30"/>
    </row>
    <row r="488" spans="1:5" x14ac:dyDescent="0.2">
      <c r="A488" s="29"/>
      <c r="B488" s="19"/>
      <c r="E488" s="30"/>
    </row>
    <row r="489" spans="1:5" x14ac:dyDescent="0.2">
      <c r="A489" s="29"/>
      <c r="B489" s="19"/>
      <c r="E489" s="30"/>
    </row>
    <row r="490" spans="1:5" x14ac:dyDescent="0.2">
      <c r="A490" s="29"/>
      <c r="B490" s="19"/>
      <c r="E490" s="30"/>
    </row>
    <row r="491" spans="1:5" x14ac:dyDescent="0.2">
      <c r="A491" s="29"/>
      <c r="B491" s="19"/>
      <c r="E491" s="30"/>
    </row>
    <row r="492" spans="1:5" x14ac:dyDescent="0.2">
      <c r="A492" s="29"/>
      <c r="B492" s="19"/>
      <c r="E492" s="30"/>
    </row>
    <row r="493" spans="1:5" x14ac:dyDescent="0.2">
      <c r="A493" s="29"/>
      <c r="B493" s="19"/>
      <c r="E493" s="30"/>
    </row>
    <row r="494" spans="1:5" x14ac:dyDescent="0.2">
      <c r="A494" s="29"/>
      <c r="B494" s="19"/>
      <c r="E494" s="30"/>
    </row>
    <row r="495" spans="1:5" x14ac:dyDescent="0.2">
      <c r="A495" s="29"/>
      <c r="B495" s="19"/>
      <c r="E495" s="30"/>
    </row>
    <row r="496" spans="1:5" x14ac:dyDescent="0.2">
      <c r="A496" s="29"/>
      <c r="B496" s="19"/>
      <c r="E496" s="30"/>
    </row>
    <row r="497" spans="1:5" x14ac:dyDescent="0.2">
      <c r="A497" s="29"/>
      <c r="B497" s="19"/>
      <c r="E497" s="30"/>
    </row>
    <row r="498" spans="1:5" x14ac:dyDescent="0.2">
      <c r="A498" s="29"/>
      <c r="B498" s="19"/>
      <c r="E498" s="30"/>
    </row>
    <row r="499" spans="1:5" x14ac:dyDescent="0.2">
      <c r="A499" s="29"/>
      <c r="B499" s="19"/>
      <c r="E499" s="30"/>
    </row>
    <row r="500" spans="1:5" x14ac:dyDescent="0.2">
      <c r="A500" s="29"/>
      <c r="B500" s="19"/>
      <c r="E500" s="30"/>
    </row>
    <row r="501" spans="1:5" x14ac:dyDescent="0.2">
      <c r="A501" s="29"/>
      <c r="B501" s="19"/>
      <c r="E501" s="30"/>
    </row>
    <row r="502" spans="1:5" x14ac:dyDescent="0.2">
      <c r="A502" s="29"/>
      <c r="B502" s="19"/>
      <c r="E502" s="30"/>
    </row>
    <row r="503" spans="1:5" x14ac:dyDescent="0.2">
      <c r="A503" s="29"/>
      <c r="B503" s="19"/>
      <c r="E503" s="30"/>
    </row>
    <row r="504" spans="1:5" x14ac:dyDescent="0.2">
      <c r="A504" s="29"/>
      <c r="B504" s="19"/>
      <c r="E504" s="30"/>
    </row>
    <row r="505" spans="1:5" x14ac:dyDescent="0.2">
      <c r="A505" s="29"/>
      <c r="B505" s="19"/>
      <c r="E505" s="30"/>
    </row>
    <row r="506" spans="1:5" x14ac:dyDescent="0.2">
      <c r="A506" s="29"/>
      <c r="B506" s="19"/>
      <c r="E506" s="30"/>
    </row>
    <row r="507" spans="1:5" x14ac:dyDescent="0.2">
      <c r="A507" s="29"/>
      <c r="B507" s="19"/>
      <c r="E507" s="30"/>
    </row>
    <row r="508" spans="1:5" x14ac:dyDescent="0.2">
      <c r="A508" s="29"/>
      <c r="B508" s="19"/>
      <c r="E508" s="30"/>
    </row>
    <row r="509" spans="1:5" x14ac:dyDescent="0.2">
      <c r="A509" s="29"/>
      <c r="B509" s="19"/>
      <c r="E509" s="30"/>
    </row>
    <row r="510" spans="1:5" x14ac:dyDescent="0.2">
      <c r="A510" s="29"/>
      <c r="B510" s="19"/>
      <c r="E510" s="30"/>
    </row>
    <row r="511" spans="1:5" x14ac:dyDescent="0.2">
      <c r="A511" s="29"/>
      <c r="B511" s="19"/>
      <c r="E511" s="30"/>
    </row>
    <row r="512" spans="1:5" x14ac:dyDescent="0.2">
      <c r="A512" s="29"/>
      <c r="B512" s="19"/>
      <c r="E512" s="30"/>
    </row>
    <row r="513" spans="1:5" x14ac:dyDescent="0.2">
      <c r="A513" s="29"/>
      <c r="B513" s="19"/>
      <c r="E513" s="30"/>
    </row>
    <row r="514" spans="1:5" x14ac:dyDescent="0.2">
      <c r="A514" s="29"/>
      <c r="B514" s="19"/>
      <c r="E514" s="30"/>
    </row>
    <row r="515" spans="1:5" x14ac:dyDescent="0.2">
      <c r="A515" s="29"/>
      <c r="B515" s="19"/>
      <c r="E515" s="30"/>
    </row>
    <row r="516" spans="1:5" x14ac:dyDescent="0.2">
      <c r="A516" s="29"/>
      <c r="B516" s="19"/>
      <c r="E516" s="30"/>
    </row>
    <row r="517" spans="1:5" x14ac:dyDescent="0.2">
      <c r="A517" s="29"/>
      <c r="B517" s="19"/>
      <c r="E517" s="30"/>
    </row>
    <row r="518" spans="1:5" x14ac:dyDescent="0.2">
      <c r="A518" s="29"/>
      <c r="B518" s="19"/>
      <c r="E518" s="30"/>
    </row>
    <row r="519" spans="1:5" x14ac:dyDescent="0.2">
      <c r="A519" s="29"/>
      <c r="B519" s="19"/>
      <c r="E519" s="30"/>
    </row>
    <row r="520" spans="1:5" x14ac:dyDescent="0.2">
      <c r="A520" s="29"/>
      <c r="B520" s="19"/>
      <c r="E520" s="30"/>
    </row>
    <row r="521" spans="1:5" x14ac:dyDescent="0.2">
      <c r="A521" s="29"/>
      <c r="B521" s="19"/>
      <c r="E521" s="30"/>
    </row>
    <row r="522" spans="1:5" x14ac:dyDescent="0.2">
      <c r="A522" s="29"/>
      <c r="B522" s="19"/>
      <c r="E522" s="30"/>
    </row>
    <row r="523" spans="1:5" x14ac:dyDescent="0.2">
      <c r="A523" s="29"/>
      <c r="B523" s="19"/>
      <c r="E523" s="30"/>
    </row>
    <row r="524" spans="1:5" x14ac:dyDescent="0.2">
      <c r="A524" s="29"/>
      <c r="B524" s="19"/>
      <c r="E524" s="30"/>
    </row>
    <row r="525" spans="1:5" x14ac:dyDescent="0.2">
      <c r="A525" s="29"/>
      <c r="B525" s="19"/>
      <c r="E525" s="30"/>
    </row>
    <row r="526" spans="1:5" x14ac:dyDescent="0.2">
      <c r="A526" s="29"/>
      <c r="B526" s="19"/>
      <c r="E526" s="30"/>
    </row>
    <row r="527" spans="1:5" x14ac:dyDescent="0.2">
      <c r="A527" s="29"/>
      <c r="B527" s="19"/>
      <c r="E527" s="30"/>
    </row>
    <row r="528" spans="1:5" x14ac:dyDescent="0.2">
      <c r="A528" s="29"/>
      <c r="B528" s="19"/>
      <c r="E528" s="30"/>
    </row>
    <row r="529" spans="1:5" x14ac:dyDescent="0.2">
      <c r="A529" s="29"/>
      <c r="B529" s="19"/>
      <c r="E529" s="30"/>
    </row>
    <row r="530" spans="1:5" x14ac:dyDescent="0.2">
      <c r="A530" s="29"/>
      <c r="B530" s="19"/>
      <c r="E530" s="30"/>
    </row>
    <row r="531" spans="1:5" x14ac:dyDescent="0.2">
      <c r="A531" s="29"/>
      <c r="B531" s="19"/>
      <c r="E531" s="30"/>
    </row>
    <row r="532" spans="1:5" x14ac:dyDescent="0.2">
      <c r="A532" s="29"/>
      <c r="B532" s="19"/>
      <c r="E532" s="30"/>
    </row>
    <row r="533" spans="1:5" x14ac:dyDescent="0.2">
      <c r="A533" s="29"/>
      <c r="B533" s="19"/>
      <c r="E533" s="30"/>
    </row>
    <row r="534" spans="1:5" x14ac:dyDescent="0.2">
      <c r="A534" s="29"/>
      <c r="B534" s="19"/>
      <c r="E534" s="30"/>
    </row>
    <row r="535" spans="1:5" x14ac:dyDescent="0.2">
      <c r="A535" s="29"/>
      <c r="B535" s="19"/>
      <c r="E535" s="30"/>
    </row>
    <row r="536" spans="1:5" x14ac:dyDescent="0.2">
      <c r="A536" s="29"/>
      <c r="B536" s="19"/>
      <c r="E536" s="30"/>
    </row>
    <row r="537" spans="1:5" x14ac:dyDescent="0.2">
      <c r="A537" s="29"/>
      <c r="B537" s="19"/>
      <c r="E537" s="30"/>
    </row>
    <row r="538" spans="1:5" x14ac:dyDescent="0.2">
      <c r="A538" s="29"/>
      <c r="B538" s="19"/>
      <c r="E538" s="30"/>
    </row>
    <row r="539" spans="1:5" x14ac:dyDescent="0.2">
      <c r="A539" s="29"/>
      <c r="B539" s="19"/>
      <c r="E539" s="30"/>
    </row>
    <row r="540" spans="1:5" x14ac:dyDescent="0.2">
      <c r="A540" s="29"/>
      <c r="B540" s="19"/>
      <c r="E540" s="30"/>
    </row>
    <row r="541" spans="1:5" x14ac:dyDescent="0.2">
      <c r="A541" s="29"/>
      <c r="B541" s="19"/>
      <c r="E541" s="30"/>
    </row>
    <row r="542" spans="1:5" x14ac:dyDescent="0.2">
      <c r="A542" s="29"/>
      <c r="B542" s="19"/>
      <c r="E542" s="30"/>
    </row>
    <row r="543" spans="1:5" x14ac:dyDescent="0.2">
      <c r="A543" s="29"/>
      <c r="B543" s="19"/>
      <c r="E543" s="30"/>
    </row>
    <row r="544" spans="1:5" x14ac:dyDescent="0.2">
      <c r="A544" s="29"/>
      <c r="B544" s="19"/>
      <c r="E544" s="30"/>
    </row>
    <row r="545" spans="1:5" x14ac:dyDescent="0.2">
      <c r="A545" s="29"/>
      <c r="B545" s="19"/>
      <c r="E545" s="30"/>
    </row>
    <row r="546" spans="1:5" x14ac:dyDescent="0.2">
      <c r="A546" s="29"/>
      <c r="B546" s="19"/>
      <c r="E546" s="30"/>
    </row>
    <row r="547" spans="1:5" x14ac:dyDescent="0.2">
      <c r="A547" s="29"/>
      <c r="B547" s="19"/>
      <c r="E547" s="30"/>
    </row>
    <row r="548" spans="1:5" x14ac:dyDescent="0.2">
      <c r="A548" s="29"/>
      <c r="B548" s="19"/>
      <c r="E548" s="30"/>
    </row>
    <row r="549" spans="1:5" x14ac:dyDescent="0.2">
      <c r="A549" s="29"/>
      <c r="B549" s="19"/>
      <c r="E549" s="30"/>
    </row>
    <row r="550" spans="1:5" x14ac:dyDescent="0.2">
      <c r="A550" s="29"/>
      <c r="B550" s="19"/>
      <c r="E550" s="30"/>
    </row>
    <row r="551" spans="1:5" x14ac:dyDescent="0.2">
      <c r="A551" s="29"/>
      <c r="B551" s="19"/>
      <c r="E551" s="30"/>
    </row>
    <row r="552" spans="1:5" x14ac:dyDescent="0.2">
      <c r="A552" s="29"/>
      <c r="B552" s="19"/>
      <c r="E552" s="30"/>
    </row>
    <row r="553" spans="1:5" x14ac:dyDescent="0.2">
      <c r="A553" s="29"/>
      <c r="B553" s="19"/>
      <c r="E553" s="30"/>
    </row>
    <row r="554" spans="1:5" x14ac:dyDescent="0.2">
      <c r="A554" s="29"/>
      <c r="B554" s="19"/>
      <c r="E554" s="30"/>
    </row>
    <row r="555" spans="1:5" x14ac:dyDescent="0.2">
      <c r="A555" s="29"/>
      <c r="B555" s="19"/>
      <c r="E555" s="30"/>
    </row>
    <row r="556" spans="1:5" x14ac:dyDescent="0.2">
      <c r="A556" s="29"/>
      <c r="B556" s="19"/>
      <c r="E556" s="30"/>
    </row>
    <row r="557" spans="1:5" x14ac:dyDescent="0.2">
      <c r="A557" s="29"/>
      <c r="B557" s="19"/>
      <c r="E557" s="30"/>
    </row>
    <row r="558" spans="1:5" x14ac:dyDescent="0.2">
      <c r="A558" s="29"/>
      <c r="B558" s="19"/>
      <c r="E558" s="30"/>
    </row>
    <row r="559" spans="1:5" x14ac:dyDescent="0.2">
      <c r="A559" s="29"/>
      <c r="B559" s="19"/>
      <c r="E559" s="30"/>
    </row>
    <row r="560" spans="1:5" x14ac:dyDescent="0.2">
      <c r="A560" s="29"/>
      <c r="B560" s="19"/>
      <c r="E560" s="30"/>
    </row>
    <row r="561" spans="1:5" x14ac:dyDescent="0.2">
      <c r="A561" s="29"/>
      <c r="B561" s="19"/>
      <c r="E561" s="30"/>
    </row>
    <row r="562" spans="1:5" x14ac:dyDescent="0.2">
      <c r="A562" s="29"/>
      <c r="B562" s="19"/>
      <c r="E562" s="30"/>
    </row>
    <row r="563" spans="1:5" x14ac:dyDescent="0.2">
      <c r="A563" s="29"/>
      <c r="B563" s="19"/>
      <c r="E563" s="30"/>
    </row>
    <row r="564" spans="1:5" x14ac:dyDescent="0.2">
      <c r="A564" s="29"/>
      <c r="B564" s="19"/>
      <c r="E564" s="30"/>
    </row>
    <row r="565" spans="1:5" x14ac:dyDescent="0.2">
      <c r="A565" s="29"/>
      <c r="B565" s="19"/>
      <c r="E565" s="30"/>
    </row>
    <row r="566" spans="1:5" x14ac:dyDescent="0.2">
      <c r="A566" s="29"/>
      <c r="B566" s="19"/>
      <c r="E566" s="30"/>
    </row>
    <row r="567" spans="1:5" x14ac:dyDescent="0.2">
      <c r="A567" s="29"/>
      <c r="B567" s="19"/>
      <c r="E567" s="30"/>
    </row>
    <row r="568" spans="1:5" x14ac:dyDescent="0.2">
      <c r="A568" s="29"/>
      <c r="B568" s="19"/>
      <c r="E568" s="30"/>
    </row>
    <row r="569" spans="1:5" x14ac:dyDescent="0.2">
      <c r="A569" s="29"/>
      <c r="B569" s="19"/>
      <c r="E569" s="30"/>
    </row>
    <row r="570" spans="1:5" x14ac:dyDescent="0.2">
      <c r="A570" s="29"/>
      <c r="B570" s="19"/>
      <c r="E570" s="30"/>
    </row>
    <row r="571" spans="1:5" x14ac:dyDescent="0.2">
      <c r="A571" s="29"/>
      <c r="B571" s="19"/>
      <c r="E571" s="30"/>
    </row>
    <row r="572" spans="1:5" x14ac:dyDescent="0.2">
      <c r="A572" s="29"/>
      <c r="B572" s="19"/>
      <c r="E572" s="30"/>
    </row>
    <row r="573" spans="1:5" x14ac:dyDescent="0.2">
      <c r="A573" s="29"/>
      <c r="B573" s="19"/>
      <c r="E573" s="30"/>
    </row>
    <row r="574" spans="1:5" x14ac:dyDescent="0.2">
      <c r="A574" s="29"/>
      <c r="B574" s="19"/>
      <c r="E574" s="30"/>
    </row>
    <row r="575" spans="1:5" x14ac:dyDescent="0.2">
      <c r="A575" s="29"/>
      <c r="B575" s="19"/>
      <c r="E575" s="30"/>
    </row>
    <row r="576" spans="1:5" x14ac:dyDescent="0.2">
      <c r="A576" s="29"/>
      <c r="B576" s="19"/>
      <c r="E576" s="30"/>
    </row>
    <row r="577" spans="1:5" x14ac:dyDescent="0.2">
      <c r="A577" s="29"/>
      <c r="B577" s="19"/>
      <c r="E577" s="30"/>
    </row>
    <row r="578" spans="1:5" x14ac:dyDescent="0.2">
      <c r="A578" s="29"/>
      <c r="B578" s="19"/>
      <c r="E578" s="30"/>
    </row>
    <row r="579" spans="1:5" x14ac:dyDescent="0.2">
      <c r="A579" s="29"/>
      <c r="B579" s="19"/>
      <c r="E579" s="30"/>
    </row>
    <row r="580" spans="1:5" x14ac:dyDescent="0.2">
      <c r="A580" s="29"/>
      <c r="B580" s="19"/>
      <c r="E580" s="30"/>
    </row>
    <row r="581" spans="1:5" x14ac:dyDescent="0.2">
      <c r="A581" s="29"/>
      <c r="B581" s="19"/>
      <c r="E581" s="30"/>
    </row>
    <row r="582" spans="1:5" x14ac:dyDescent="0.2">
      <c r="A582" s="29"/>
      <c r="B582" s="19"/>
      <c r="E582" s="30"/>
    </row>
    <row r="583" spans="1:5" x14ac:dyDescent="0.2">
      <c r="A583" s="29"/>
      <c r="B583" s="19"/>
      <c r="E583" s="30"/>
    </row>
    <row r="584" spans="1:5" x14ac:dyDescent="0.2">
      <c r="A584" s="29"/>
      <c r="B584" s="19"/>
      <c r="E584" s="30"/>
    </row>
    <row r="585" spans="1:5" x14ac:dyDescent="0.2">
      <c r="A585" s="29"/>
      <c r="B585" s="19"/>
      <c r="E585" s="30"/>
    </row>
    <row r="586" spans="1:5" x14ac:dyDescent="0.2">
      <c r="A586" s="29"/>
      <c r="B586" s="19"/>
      <c r="E586" s="30"/>
    </row>
    <row r="587" spans="1:5" x14ac:dyDescent="0.2">
      <c r="A587" s="29"/>
      <c r="B587" s="19"/>
      <c r="E587" s="30"/>
    </row>
    <row r="588" spans="1:5" x14ac:dyDescent="0.2">
      <c r="A588" s="29"/>
      <c r="B588" s="19"/>
      <c r="E588" s="30"/>
    </row>
    <row r="589" spans="1:5" x14ac:dyDescent="0.2">
      <c r="A589" s="29"/>
      <c r="B589" s="19"/>
      <c r="E589" s="30"/>
    </row>
    <row r="590" spans="1:5" x14ac:dyDescent="0.2">
      <c r="A590" s="29"/>
      <c r="B590" s="19"/>
      <c r="E590" s="30"/>
    </row>
    <row r="591" spans="1:5" x14ac:dyDescent="0.2">
      <c r="A591" s="29"/>
      <c r="B591" s="19"/>
      <c r="E591" s="30"/>
    </row>
    <row r="592" spans="1:5" x14ac:dyDescent="0.2">
      <c r="A592" s="29"/>
      <c r="B592" s="19"/>
      <c r="E592" s="30"/>
    </row>
    <row r="593" spans="1:5" x14ac:dyDescent="0.2">
      <c r="A593" s="29"/>
      <c r="B593" s="19"/>
      <c r="E593" s="30"/>
    </row>
    <row r="594" spans="1:5" x14ac:dyDescent="0.2">
      <c r="A594" s="29"/>
      <c r="B594" s="19"/>
      <c r="E594" s="30"/>
    </row>
    <row r="595" spans="1:5" x14ac:dyDescent="0.2">
      <c r="A595" s="29"/>
      <c r="B595" s="19"/>
      <c r="E595" s="30"/>
    </row>
    <row r="596" spans="1:5" x14ac:dyDescent="0.2">
      <c r="A596" s="29"/>
      <c r="B596" s="19"/>
      <c r="E596" s="30"/>
    </row>
    <row r="597" spans="1:5" x14ac:dyDescent="0.2">
      <c r="A597" s="29"/>
      <c r="B597" s="19"/>
      <c r="E597" s="30"/>
    </row>
    <row r="598" spans="1:5" x14ac:dyDescent="0.2">
      <c r="A598" s="29"/>
      <c r="B598" s="19"/>
      <c r="E598" s="30"/>
    </row>
    <row r="599" spans="1:5" x14ac:dyDescent="0.2">
      <c r="A599" s="29"/>
      <c r="B599" s="19"/>
      <c r="E599" s="30"/>
    </row>
    <row r="600" spans="1:5" x14ac:dyDescent="0.2">
      <c r="A600" s="29"/>
      <c r="B600" s="19"/>
      <c r="E600" s="30"/>
    </row>
    <row r="601" spans="1:5" x14ac:dyDescent="0.2">
      <c r="A601" s="29"/>
      <c r="B601" s="19"/>
      <c r="E601" s="30"/>
    </row>
    <row r="602" spans="1:5" x14ac:dyDescent="0.2">
      <c r="A602" s="29"/>
      <c r="B602" s="19"/>
      <c r="E602" s="30"/>
    </row>
    <row r="603" spans="1:5" x14ac:dyDescent="0.2">
      <c r="A603" s="29"/>
      <c r="B603" s="19"/>
      <c r="E603" s="30"/>
    </row>
    <row r="604" spans="1:5" x14ac:dyDescent="0.2">
      <c r="A604" s="29"/>
      <c r="B604" s="19"/>
      <c r="E604" s="30"/>
    </row>
    <row r="605" spans="1:5" x14ac:dyDescent="0.2">
      <c r="A605" s="29"/>
      <c r="B605" s="19"/>
      <c r="E605" s="30"/>
    </row>
    <row r="606" spans="1:5" x14ac:dyDescent="0.2">
      <c r="A606" s="29"/>
      <c r="B606" s="19"/>
      <c r="E606" s="30"/>
    </row>
    <row r="607" spans="1:5" x14ac:dyDescent="0.2">
      <c r="A607" s="29"/>
      <c r="B607" s="19"/>
      <c r="E607" s="30"/>
    </row>
    <row r="608" spans="1:5" x14ac:dyDescent="0.2">
      <c r="A608" s="29"/>
      <c r="B608" s="19"/>
      <c r="E608" s="30"/>
    </row>
    <row r="609" spans="1:5" x14ac:dyDescent="0.2">
      <c r="A609" s="29"/>
      <c r="B609" s="19"/>
      <c r="E609" s="30"/>
    </row>
    <row r="610" spans="1:5" x14ac:dyDescent="0.2">
      <c r="A610" s="29"/>
      <c r="B610" s="19"/>
      <c r="E610" s="30"/>
    </row>
    <row r="611" spans="1:5" x14ac:dyDescent="0.2">
      <c r="A611" s="29"/>
      <c r="B611" s="19"/>
      <c r="E611" s="30"/>
    </row>
    <row r="612" spans="1:5" x14ac:dyDescent="0.2">
      <c r="A612" s="29"/>
      <c r="B612" s="19"/>
      <c r="E612" s="30"/>
    </row>
    <row r="613" spans="1:5" x14ac:dyDescent="0.2">
      <c r="A613" s="29"/>
      <c r="B613" s="19"/>
      <c r="E613" s="30"/>
    </row>
    <row r="614" spans="1:5" x14ac:dyDescent="0.2">
      <c r="A614" s="29"/>
      <c r="B614" s="19"/>
      <c r="E614" s="30"/>
    </row>
    <row r="615" spans="1:5" x14ac:dyDescent="0.2">
      <c r="A615" s="29"/>
      <c r="B615" s="19"/>
      <c r="E615" s="30"/>
    </row>
    <row r="616" spans="1:5" x14ac:dyDescent="0.2">
      <c r="A616" s="29"/>
      <c r="B616" s="19"/>
      <c r="E616" s="30"/>
    </row>
    <row r="617" spans="1:5" x14ac:dyDescent="0.2">
      <c r="A617" s="29"/>
      <c r="B617" s="19"/>
      <c r="E617" s="30"/>
    </row>
    <row r="618" spans="1:5" x14ac:dyDescent="0.2">
      <c r="A618" s="29"/>
      <c r="B618" s="19"/>
      <c r="E618" s="30"/>
    </row>
    <row r="619" spans="1:5" x14ac:dyDescent="0.2">
      <c r="A619" s="29"/>
      <c r="B619" s="19"/>
      <c r="E619" s="30"/>
    </row>
    <row r="620" spans="1:5" x14ac:dyDescent="0.2">
      <c r="A620" s="29"/>
      <c r="B620" s="19"/>
      <c r="E620" s="30"/>
    </row>
    <row r="621" spans="1:5" x14ac:dyDescent="0.2">
      <c r="A621" s="29"/>
      <c r="B621" s="19"/>
      <c r="E621" s="30"/>
    </row>
    <row r="622" spans="1:5" x14ac:dyDescent="0.2">
      <c r="A622" s="29"/>
      <c r="B622" s="19"/>
      <c r="E622" s="30"/>
    </row>
    <row r="623" spans="1:5" x14ac:dyDescent="0.2">
      <c r="A623" s="29"/>
      <c r="B623" s="19"/>
      <c r="E623" s="30"/>
    </row>
    <row r="624" spans="1:5" x14ac:dyDescent="0.2">
      <c r="A624" s="29"/>
      <c r="B624" s="19"/>
      <c r="E624" s="30"/>
    </row>
    <row r="625" spans="1:5" x14ac:dyDescent="0.2">
      <c r="A625" s="29"/>
      <c r="B625" s="19"/>
      <c r="E625" s="30"/>
    </row>
    <row r="626" spans="1:5" x14ac:dyDescent="0.2">
      <c r="A626" s="29"/>
      <c r="B626" s="19"/>
      <c r="E626" s="30"/>
    </row>
    <row r="627" spans="1:5" x14ac:dyDescent="0.2">
      <c r="A627" s="29"/>
      <c r="B627" s="19"/>
      <c r="E627" s="30"/>
    </row>
    <row r="628" spans="1:5" x14ac:dyDescent="0.2">
      <c r="A628" s="29"/>
      <c r="B628" s="19"/>
      <c r="E628" s="30"/>
    </row>
    <row r="629" spans="1:5" x14ac:dyDescent="0.2">
      <c r="A629" s="29"/>
      <c r="B629" s="19"/>
      <c r="E629" s="30"/>
    </row>
    <row r="630" spans="1:5" x14ac:dyDescent="0.2">
      <c r="A630" s="29"/>
      <c r="B630" s="19"/>
      <c r="E630" s="30"/>
    </row>
    <row r="631" spans="1:5" x14ac:dyDescent="0.2">
      <c r="A631" s="29"/>
      <c r="B631" s="19"/>
      <c r="E631" s="30"/>
    </row>
    <row r="632" spans="1:5" x14ac:dyDescent="0.2">
      <c r="A632" s="29"/>
      <c r="B632" s="19"/>
      <c r="E632" s="30"/>
    </row>
    <row r="633" spans="1:5" x14ac:dyDescent="0.2">
      <c r="A633" s="29"/>
      <c r="B633" s="19"/>
      <c r="E633" s="30"/>
    </row>
    <row r="634" spans="1:5" x14ac:dyDescent="0.2">
      <c r="A634" s="29"/>
      <c r="B634" s="19"/>
      <c r="E634" s="30"/>
    </row>
    <row r="635" spans="1:5" x14ac:dyDescent="0.2">
      <c r="A635" s="29"/>
      <c r="B635" s="19"/>
      <c r="E635" s="30"/>
    </row>
    <row r="636" spans="1:5" x14ac:dyDescent="0.2">
      <c r="A636" s="29"/>
      <c r="B636" s="19"/>
      <c r="E636" s="30"/>
    </row>
    <row r="637" spans="1:5" x14ac:dyDescent="0.2">
      <c r="A637" s="29"/>
      <c r="B637" s="19"/>
      <c r="E637" s="30"/>
    </row>
    <row r="638" spans="1:5" x14ac:dyDescent="0.2">
      <c r="A638" s="29"/>
      <c r="B638" s="19"/>
      <c r="E638" s="30"/>
    </row>
    <row r="639" spans="1:5" x14ac:dyDescent="0.2">
      <c r="A639" s="29"/>
      <c r="B639" s="19"/>
      <c r="E639" s="30"/>
    </row>
    <row r="640" spans="1:5" x14ac:dyDescent="0.2">
      <c r="A640" s="29"/>
      <c r="B640" s="19"/>
      <c r="E640" s="30"/>
    </row>
    <row r="641" spans="1:5" x14ac:dyDescent="0.2">
      <c r="A641" s="29"/>
      <c r="B641" s="19"/>
      <c r="E641" s="30"/>
    </row>
    <row r="642" spans="1:5" x14ac:dyDescent="0.2">
      <c r="A642" s="29"/>
      <c r="B642" s="19"/>
      <c r="E642" s="30"/>
    </row>
    <row r="643" spans="1:5" x14ac:dyDescent="0.2">
      <c r="A643" s="29"/>
      <c r="B643" s="19"/>
      <c r="E643" s="30"/>
    </row>
    <row r="644" spans="1:5" x14ac:dyDescent="0.2">
      <c r="A644" s="29"/>
      <c r="B644" s="19"/>
      <c r="E644" s="30"/>
    </row>
    <row r="645" spans="1:5" x14ac:dyDescent="0.2">
      <c r="A645" s="29"/>
      <c r="B645" s="19"/>
      <c r="E645" s="30"/>
    </row>
    <row r="646" spans="1:5" x14ac:dyDescent="0.2">
      <c r="A646" s="29"/>
      <c r="B646" s="19"/>
      <c r="E646" s="30"/>
    </row>
    <row r="647" spans="1:5" x14ac:dyDescent="0.2">
      <c r="A647" s="29"/>
      <c r="B647" s="19"/>
      <c r="E647" s="30"/>
    </row>
    <row r="648" spans="1:5" x14ac:dyDescent="0.2">
      <c r="A648" s="29"/>
      <c r="B648" s="19"/>
      <c r="E648" s="30"/>
    </row>
    <row r="649" spans="1:5" x14ac:dyDescent="0.2">
      <c r="A649" s="29"/>
      <c r="B649" s="19"/>
      <c r="E649" s="30"/>
    </row>
    <row r="650" spans="1:5" x14ac:dyDescent="0.2">
      <c r="A650" s="29"/>
      <c r="B650" s="19"/>
      <c r="E650" s="30"/>
    </row>
    <row r="651" spans="1:5" x14ac:dyDescent="0.2">
      <c r="A651" s="29"/>
      <c r="B651" s="19"/>
      <c r="E651" s="30"/>
    </row>
    <row r="652" spans="1:5" x14ac:dyDescent="0.2">
      <c r="A652" s="29"/>
      <c r="B652" s="19"/>
      <c r="E652" s="30"/>
    </row>
    <row r="653" spans="1:5" x14ac:dyDescent="0.2">
      <c r="A653" s="29"/>
      <c r="B653" s="19"/>
      <c r="E653" s="30"/>
    </row>
    <row r="654" spans="1:5" x14ac:dyDescent="0.2">
      <c r="A654" s="29"/>
      <c r="B654" s="19"/>
      <c r="E654" s="30"/>
    </row>
    <row r="655" spans="1:5" x14ac:dyDescent="0.2">
      <c r="A655" s="29"/>
      <c r="B655" s="19"/>
      <c r="E655" s="30"/>
    </row>
    <row r="656" spans="1:5" x14ac:dyDescent="0.2">
      <c r="A656" s="29"/>
      <c r="B656" s="19"/>
      <c r="E656" s="30"/>
    </row>
    <row r="657" spans="1:5" x14ac:dyDescent="0.2">
      <c r="A657" s="29"/>
      <c r="B657" s="19"/>
      <c r="E657" s="30"/>
    </row>
    <row r="658" spans="1:5" x14ac:dyDescent="0.2">
      <c r="A658" s="29"/>
      <c r="B658" s="19"/>
      <c r="E658" s="30"/>
    </row>
    <row r="659" spans="1:5" x14ac:dyDescent="0.2">
      <c r="A659" s="29"/>
      <c r="B659" s="19"/>
      <c r="E659" s="30"/>
    </row>
    <row r="660" spans="1:5" x14ac:dyDescent="0.2">
      <c r="A660" s="29"/>
      <c r="B660" s="19"/>
      <c r="E660" s="30"/>
    </row>
    <row r="661" spans="1:5" x14ac:dyDescent="0.2">
      <c r="A661" s="29"/>
      <c r="B661" s="19"/>
      <c r="E661" s="30"/>
    </row>
    <row r="662" spans="1:5" x14ac:dyDescent="0.2">
      <c r="A662" s="29"/>
      <c r="B662" s="19"/>
      <c r="E662" s="30"/>
    </row>
    <row r="663" spans="1:5" x14ac:dyDescent="0.2">
      <c r="A663" s="29"/>
      <c r="B663" s="19"/>
      <c r="E663" s="30"/>
    </row>
    <row r="664" spans="1:5" x14ac:dyDescent="0.2">
      <c r="A664" s="29"/>
      <c r="B664" s="19"/>
      <c r="E664" s="30"/>
    </row>
    <row r="665" spans="1:5" x14ac:dyDescent="0.2">
      <c r="A665" s="29"/>
      <c r="B665" s="19"/>
      <c r="E665" s="30"/>
    </row>
    <row r="666" spans="1:5" x14ac:dyDescent="0.2">
      <c r="A666" s="29"/>
      <c r="B666" s="19"/>
      <c r="E666" s="30"/>
    </row>
    <row r="667" spans="1:5" x14ac:dyDescent="0.2">
      <c r="A667" s="29"/>
      <c r="B667" s="19"/>
      <c r="E667" s="30"/>
    </row>
    <row r="668" spans="1:5" x14ac:dyDescent="0.2">
      <c r="A668" s="29"/>
      <c r="B668" s="19"/>
      <c r="E668" s="30"/>
    </row>
    <row r="669" spans="1:5" x14ac:dyDescent="0.2">
      <c r="A669" s="29"/>
      <c r="B669" s="19"/>
      <c r="E669" s="30"/>
    </row>
    <row r="670" spans="1:5" x14ac:dyDescent="0.2">
      <c r="A670" s="29"/>
      <c r="B670" s="19"/>
      <c r="E670" s="30"/>
    </row>
    <row r="671" spans="1:5" x14ac:dyDescent="0.2">
      <c r="A671" s="29"/>
      <c r="B671" s="19"/>
      <c r="E671" s="30"/>
    </row>
    <row r="672" spans="1:5" x14ac:dyDescent="0.2">
      <c r="A672" s="29"/>
      <c r="B672" s="19"/>
      <c r="E672" s="30"/>
    </row>
    <row r="673" spans="1:5" x14ac:dyDescent="0.2">
      <c r="A673" s="29"/>
      <c r="B673" s="19"/>
      <c r="E673" s="30"/>
    </row>
    <row r="674" spans="1:5" x14ac:dyDescent="0.2">
      <c r="A674" s="29"/>
      <c r="B674" s="19"/>
      <c r="E674" s="30"/>
    </row>
    <row r="675" spans="1:5" x14ac:dyDescent="0.2">
      <c r="A675" s="29"/>
      <c r="B675" s="19"/>
      <c r="E675" s="30"/>
    </row>
    <row r="676" spans="1:5" x14ac:dyDescent="0.2">
      <c r="A676" s="29"/>
      <c r="B676" s="19"/>
      <c r="E676" s="30"/>
    </row>
    <row r="677" spans="1:5" x14ac:dyDescent="0.2">
      <c r="A677" s="29"/>
      <c r="B677" s="19"/>
      <c r="E677" s="30"/>
    </row>
    <row r="678" spans="1:5" x14ac:dyDescent="0.2">
      <c r="A678" s="29"/>
      <c r="B678" s="19"/>
      <c r="E678" s="30"/>
    </row>
    <row r="679" spans="1:5" x14ac:dyDescent="0.2">
      <c r="A679" s="29"/>
      <c r="B679" s="19"/>
      <c r="E679" s="30"/>
    </row>
    <row r="680" spans="1:5" x14ac:dyDescent="0.2">
      <c r="A680" s="29"/>
      <c r="B680" s="19"/>
      <c r="E680" s="30"/>
    </row>
    <row r="681" spans="1:5" x14ac:dyDescent="0.2">
      <c r="A681" s="29"/>
      <c r="B681" s="19"/>
      <c r="E681" s="30"/>
    </row>
    <row r="682" spans="1:5" x14ac:dyDescent="0.2">
      <c r="A682" s="29"/>
      <c r="B682" s="19"/>
      <c r="E682" s="30"/>
    </row>
    <row r="683" spans="1:5" x14ac:dyDescent="0.2">
      <c r="A683" s="29"/>
      <c r="B683" s="19"/>
      <c r="E683" s="30"/>
    </row>
    <row r="684" spans="1:5" x14ac:dyDescent="0.2">
      <c r="A684" s="29"/>
      <c r="B684" s="19"/>
      <c r="E684" s="30"/>
    </row>
    <row r="685" spans="1:5" x14ac:dyDescent="0.2">
      <c r="A685" s="29"/>
      <c r="B685" s="19"/>
      <c r="E685" s="30"/>
    </row>
    <row r="686" spans="1:5" x14ac:dyDescent="0.2">
      <c r="A686" s="29"/>
      <c r="B686" s="19"/>
      <c r="E686" s="30"/>
    </row>
    <row r="687" spans="1:5" x14ac:dyDescent="0.2">
      <c r="A687" s="29"/>
      <c r="B687" s="19"/>
      <c r="E687" s="30"/>
    </row>
    <row r="688" spans="1:5" x14ac:dyDescent="0.2">
      <c r="A688" s="29"/>
      <c r="B688" s="19"/>
      <c r="E688" s="30"/>
    </row>
    <row r="689" spans="1:5" x14ac:dyDescent="0.2">
      <c r="A689" s="29"/>
      <c r="B689" s="19"/>
      <c r="E689" s="30"/>
    </row>
    <row r="690" spans="1:5" x14ac:dyDescent="0.2">
      <c r="A690" s="29"/>
      <c r="B690" s="19"/>
      <c r="E690" s="30"/>
    </row>
    <row r="691" spans="1:5" x14ac:dyDescent="0.2">
      <c r="A691" s="29"/>
      <c r="B691" s="19"/>
      <c r="E691" s="30"/>
    </row>
    <row r="692" spans="1:5" x14ac:dyDescent="0.2">
      <c r="A692" s="29"/>
      <c r="B692" s="19"/>
      <c r="E692" s="30"/>
    </row>
    <row r="693" spans="1:5" x14ac:dyDescent="0.2">
      <c r="A693" s="29"/>
      <c r="B693" s="19"/>
      <c r="E693" s="30"/>
    </row>
    <row r="694" spans="1:5" x14ac:dyDescent="0.2">
      <c r="A694" s="29"/>
      <c r="B694" s="19"/>
      <c r="E694" s="30"/>
    </row>
    <row r="695" spans="1:5" x14ac:dyDescent="0.2">
      <c r="A695" s="29"/>
      <c r="B695" s="19"/>
      <c r="E695" s="30"/>
    </row>
    <row r="696" spans="1:5" x14ac:dyDescent="0.2">
      <c r="A696" s="29"/>
      <c r="B696" s="19"/>
      <c r="E696" s="30"/>
    </row>
    <row r="697" spans="1:5" x14ac:dyDescent="0.2">
      <c r="A697" s="29"/>
      <c r="B697" s="19"/>
      <c r="E697" s="30"/>
    </row>
    <row r="698" spans="1:5" x14ac:dyDescent="0.2">
      <c r="A698" s="29"/>
      <c r="B698" s="19"/>
      <c r="E698" s="30"/>
    </row>
    <row r="699" spans="1:5" x14ac:dyDescent="0.2">
      <c r="A699" s="29"/>
      <c r="B699" s="19"/>
      <c r="E699" s="30"/>
    </row>
    <row r="700" spans="1:5" x14ac:dyDescent="0.2">
      <c r="A700" s="29"/>
      <c r="B700" s="19"/>
      <c r="E700" s="30"/>
    </row>
    <row r="701" spans="1:5" x14ac:dyDescent="0.2">
      <c r="A701" s="29"/>
      <c r="B701" s="19"/>
      <c r="E701" s="30"/>
    </row>
    <row r="702" spans="1:5" x14ac:dyDescent="0.2">
      <c r="A702" s="29"/>
      <c r="B702" s="19"/>
      <c r="E702" s="30"/>
    </row>
    <row r="703" spans="1:5" x14ac:dyDescent="0.2">
      <c r="A703" s="29"/>
      <c r="B703" s="19"/>
      <c r="E703" s="30"/>
    </row>
    <row r="704" spans="1:5" x14ac:dyDescent="0.2">
      <c r="A704" s="29"/>
      <c r="B704" s="19"/>
      <c r="E704" s="30"/>
    </row>
    <row r="705" spans="1:5" x14ac:dyDescent="0.2">
      <c r="A705" s="29"/>
      <c r="B705" s="19"/>
      <c r="E705" s="30"/>
    </row>
    <row r="706" spans="1:5" x14ac:dyDescent="0.2">
      <c r="A706" s="29"/>
      <c r="B706" s="19"/>
      <c r="E706" s="30"/>
    </row>
    <row r="707" spans="1:5" x14ac:dyDescent="0.2">
      <c r="A707" s="29"/>
      <c r="B707" s="19"/>
      <c r="E707" s="30"/>
    </row>
    <row r="708" spans="1:5" x14ac:dyDescent="0.2">
      <c r="A708" s="29"/>
      <c r="B708" s="19"/>
      <c r="E708" s="30"/>
    </row>
    <row r="709" spans="1:5" x14ac:dyDescent="0.2">
      <c r="A709" s="29"/>
      <c r="B709" s="19"/>
      <c r="E709" s="30"/>
    </row>
    <row r="710" spans="1:5" x14ac:dyDescent="0.2">
      <c r="A710" s="29"/>
      <c r="B710" s="19"/>
      <c r="E710" s="30"/>
    </row>
    <row r="711" spans="1:5" x14ac:dyDescent="0.2">
      <c r="A711" s="29"/>
      <c r="B711" s="19"/>
      <c r="E711" s="30"/>
    </row>
    <row r="712" spans="1:5" x14ac:dyDescent="0.2">
      <c r="A712" s="29"/>
      <c r="B712" s="19"/>
      <c r="E712" s="30"/>
    </row>
    <row r="713" spans="1:5" x14ac:dyDescent="0.2">
      <c r="A713" s="29"/>
      <c r="B713" s="19"/>
      <c r="E713" s="30"/>
    </row>
    <row r="714" spans="1:5" x14ac:dyDescent="0.2">
      <c r="A714" s="29"/>
      <c r="B714" s="19"/>
      <c r="E714" s="30"/>
    </row>
    <row r="715" spans="1:5" x14ac:dyDescent="0.2">
      <c r="A715" s="29"/>
      <c r="B715" s="19"/>
      <c r="E715" s="30"/>
    </row>
    <row r="716" spans="1:5" x14ac:dyDescent="0.2">
      <c r="A716" s="29"/>
      <c r="B716" s="19"/>
      <c r="E716" s="30"/>
    </row>
    <row r="717" spans="1:5" x14ac:dyDescent="0.2">
      <c r="A717" s="29"/>
      <c r="B717" s="19"/>
      <c r="E717" s="30"/>
    </row>
    <row r="718" spans="1:5" x14ac:dyDescent="0.2">
      <c r="A718" s="29"/>
      <c r="B718" s="19"/>
      <c r="E718" s="30"/>
    </row>
    <row r="719" spans="1:5" x14ac:dyDescent="0.2">
      <c r="A719" s="29"/>
      <c r="B719" s="19"/>
      <c r="E719" s="30"/>
    </row>
    <row r="720" spans="1:5" x14ac:dyDescent="0.2">
      <c r="A720" s="29"/>
      <c r="B720" s="19"/>
      <c r="E720" s="30"/>
    </row>
    <row r="721" spans="1:5" x14ac:dyDescent="0.2">
      <c r="A721" s="29"/>
      <c r="B721" s="19"/>
      <c r="E721" s="30"/>
    </row>
    <row r="722" spans="1:5" x14ac:dyDescent="0.2">
      <c r="A722" s="29"/>
      <c r="B722" s="19"/>
      <c r="E722" s="30"/>
    </row>
    <row r="723" spans="1:5" x14ac:dyDescent="0.2">
      <c r="A723" s="29"/>
      <c r="B723" s="19"/>
      <c r="E723" s="30"/>
    </row>
    <row r="724" spans="1:5" x14ac:dyDescent="0.2">
      <c r="A724" s="29"/>
      <c r="B724" s="19"/>
      <c r="E724" s="30"/>
    </row>
    <row r="725" spans="1:5" x14ac:dyDescent="0.2">
      <c r="A725" s="29"/>
      <c r="B725" s="19"/>
      <c r="E725" s="30"/>
    </row>
    <row r="726" spans="1:5" x14ac:dyDescent="0.2">
      <c r="A726" s="29"/>
      <c r="B726" s="19"/>
      <c r="E726" s="30"/>
    </row>
    <row r="727" spans="1:5" x14ac:dyDescent="0.2">
      <c r="A727" s="29"/>
      <c r="B727" s="19"/>
      <c r="E727" s="30"/>
    </row>
    <row r="728" spans="1:5" x14ac:dyDescent="0.2">
      <c r="A728" s="29"/>
      <c r="B728" s="19"/>
      <c r="E728" s="30"/>
    </row>
    <row r="729" spans="1:5" x14ac:dyDescent="0.2">
      <c r="A729" s="29"/>
      <c r="B729" s="19"/>
      <c r="E729" s="30"/>
    </row>
    <row r="730" spans="1:5" x14ac:dyDescent="0.2">
      <c r="A730" s="29"/>
      <c r="B730" s="19"/>
      <c r="E730" s="30"/>
    </row>
    <row r="731" spans="1:5" x14ac:dyDescent="0.2">
      <c r="A731" s="29"/>
      <c r="B731" s="19"/>
      <c r="E731" s="30"/>
    </row>
    <row r="732" spans="1:5" x14ac:dyDescent="0.2">
      <c r="A732" s="29"/>
      <c r="B732" s="19"/>
      <c r="E732" s="30"/>
    </row>
    <row r="733" spans="1:5" x14ac:dyDescent="0.2">
      <c r="A733" s="29"/>
      <c r="B733" s="19"/>
      <c r="E733" s="30"/>
    </row>
    <row r="734" spans="1:5" x14ac:dyDescent="0.2">
      <c r="A734" s="29"/>
      <c r="B734" s="19"/>
      <c r="E734" s="30"/>
    </row>
    <row r="735" spans="1:5" x14ac:dyDescent="0.2">
      <c r="A735" s="29"/>
      <c r="B735" s="19"/>
      <c r="E735" s="30"/>
    </row>
    <row r="736" spans="1:5" x14ac:dyDescent="0.2">
      <c r="A736" s="29"/>
      <c r="B736" s="19"/>
      <c r="E736" s="30"/>
    </row>
    <row r="737" spans="1:5" x14ac:dyDescent="0.2">
      <c r="A737" s="29"/>
      <c r="B737" s="19"/>
      <c r="E737" s="30"/>
    </row>
    <row r="738" spans="1:5" x14ac:dyDescent="0.2">
      <c r="A738" s="29"/>
      <c r="B738" s="19"/>
      <c r="E738" s="30"/>
    </row>
    <row r="739" spans="1:5" x14ac:dyDescent="0.2">
      <c r="A739" s="29"/>
      <c r="B739" s="19"/>
      <c r="E739" s="30"/>
    </row>
    <row r="740" spans="1:5" x14ac:dyDescent="0.2">
      <c r="A740" s="29"/>
      <c r="B740" s="19"/>
      <c r="E740" s="30"/>
    </row>
    <row r="741" spans="1:5" x14ac:dyDescent="0.2">
      <c r="A741" s="29"/>
      <c r="B741" s="19"/>
      <c r="E741" s="30"/>
    </row>
    <row r="742" spans="1:5" x14ac:dyDescent="0.2">
      <c r="A742" s="29"/>
      <c r="B742" s="19"/>
      <c r="E742" s="30"/>
    </row>
    <row r="743" spans="1:5" x14ac:dyDescent="0.2">
      <c r="A743" s="29"/>
      <c r="B743" s="19"/>
      <c r="E743" s="30"/>
    </row>
    <row r="744" spans="1:5" x14ac:dyDescent="0.2">
      <c r="A744" s="29"/>
      <c r="B744" s="19"/>
      <c r="E744" s="30"/>
    </row>
    <row r="745" spans="1:5" x14ac:dyDescent="0.2">
      <c r="A745" s="29"/>
      <c r="B745" s="19"/>
      <c r="E745" s="30"/>
    </row>
    <row r="746" spans="1:5" x14ac:dyDescent="0.2">
      <c r="A746" s="29"/>
      <c r="B746" s="19"/>
      <c r="E746" s="30"/>
    </row>
    <row r="747" spans="1:5" x14ac:dyDescent="0.2">
      <c r="A747" s="29"/>
      <c r="B747" s="19"/>
      <c r="E747" s="30"/>
    </row>
    <row r="748" spans="1:5" x14ac:dyDescent="0.2">
      <c r="A748" s="29"/>
      <c r="B748" s="19"/>
      <c r="E748" s="30"/>
    </row>
    <row r="749" spans="1:5" x14ac:dyDescent="0.2">
      <c r="A749" s="29"/>
      <c r="B749" s="19"/>
      <c r="E749" s="30"/>
    </row>
    <row r="750" spans="1:5" x14ac:dyDescent="0.2">
      <c r="A750" s="29"/>
      <c r="B750" s="19"/>
      <c r="E750" s="30"/>
    </row>
    <row r="751" spans="1:5" x14ac:dyDescent="0.2">
      <c r="A751" s="29"/>
      <c r="B751" s="19"/>
      <c r="E751" s="30"/>
    </row>
    <row r="752" spans="1:5" x14ac:dyDescent="0.2">
      <c r="A752" s="29"/>
      <c r="B752" s="19"/>
      <c r="E752" s="30"/>
    </row>
    <row r="753" spans="1:5" x14ac:dyDescent="0.2">
      <c r="A753" s="29"/>
      <c r="B753" s="19"/>
      <c r="E753" s="30"/>
    </row>
    <row r="754" spans="1:5" x14ac:dyDescent="0.2">
      <c r="A754" s="29"/>
      <c r="B754" s="19"/>
      <c r="E754" s="30"/>
    </row>
    <row r="755" spans="1:5" x14ac:dyDescent="0.2">
      <c r="A755" s="29"/>
      <c r="B755" s="19"/>
      <c r="E755" s="30"/>
    </row>
    <row r="756" spans="1:5" x14ac:dyDescent="0.2">
      <c r="A756" s="29"/>
      <c r="B756" s="19"/>
      <c r="E756" s="30"/>
    </row>
    <row r="757" spans="1:5" x14ac:dyDescent="0.2">
      <c r="A757" s="29"/>
      <c r="B757" s="19"/>
      <c r="E757" s="30"/>
    </row>
    <row r="758" spans="1:5" x14ac:dyDescent="0.2">
      <c r="A758" s="29"/>
      <c r="B758" s="19"/>
      <c r="E758" s="30"/>
    </row>
    <row r="759" spans="1:5" x14ac:dyDescent="0.2">
      <c r="A759" s="29"/>
      <c r="B759" s="19"/>
      <c r="E759" s="30"/>
    </row>
    <row r="760" spans="1:5" x14ac:dyDescent="0.2">
      <c r="A760" s="29"/>
      <c r="B760" s="19"/>
      <c r="E760" s="30"/>
    </row>
    <row r="761" spans="1:5" x14ac:dyDescent="0.2">
      <c r="A761" s="29"/>
      <c r="B761" s="19"/>
      <c r="E761" s="30"/>
    </row>
    <row r="762" spans="1:5" x14ac:dyDescent="0.2">
      <c r="A762" s="29"/>
      <c r="B762" s="19"/>
      <c r="E762" s="30"/>
    </row>
    <row r="763" spans="1:5" x14ac:dyDescent="0.2">
      <c r="A763" s="29"/>
      <c r="B763" s="19"/>
      <c r="E763" s="30"/>
    </row>
    <row r="764" spans="1:5" x14ac:dyDescent="0.2">
      <c r="A764" s="29"/>
      <c r="B764" s="19"/>
      <c r="E764" s="30"/>
    </row>
    <row r="765" spans="1:5" x14ac:dyDescent="0.2">
      <c r="A765" s="29"/>
      <c r="B765" s="19"/>
      <c r="E765" s="30"/>
    </row>
    <row r="766" spans="1:5" x14ac:dyDescent="0.2">
      <c r="A766" s="29"/>
      <c r="B766" s="19"/>
      <c r="E766" s="30"/>
    </row>
    <row r="767" spans="1:5" x14ac:dyDescent="0.2">
      <c r="A767" s="29"/>
      <c r="B767" s="19"/>
      <c r="E767" s="30"/>
    </row>
    <row r="768" spans="1:5" x14ac:dyDescent="0.2">
      <c r="A768" s="29"/>
      <c r="B768" s="19"/>
      <c r="E768" s="30"/>
    </row>
    <row r="769" spans="1:5" x14ac:dyDescent="0.2">
      <c r="A769" s="29"/>
      <c r="B769" s="19"/>
      <c r="E769" s="30"/>
    </row>
    <row r="770" spans="1:5" x14ac:dyDescent="0.2">
      <c r="A770" s="29"/>
      <c r="B770" s="19"/>
      <c r="E770" s="30"/>
    </row>
    <row r="771" spans="1:5" x14ac:dyDescent="0.2">
      <c r="A771" s="29"/>
      <c r="B771" s="19"/>
      <c r="E771" s="30"/>
    </row>
    <row r="772" spans="1:5" x14ac:dyDescent="0.2">
      <c r="A772" s="29"/>
      <c r="B772" s="19"/>
      <c r="E772" s="30"/>
    </row>
    <row r="773" spans="1:5" x14ac:dyDescent="0.2">
      <c r="A773" s="29"/>
      <c r="B773" s="19"/>
      <c r="E773" s="30"/>
    </row>
    <row r="774" spans="1:5" x14ac:dyDescent="0.2">
      <c r="A774" s="29"/>
      <c r="B774" s="19"/>
      <c r="E774" s="30"/>
    </row>
    <row r="775" spans="1:5" x14ac:dyDescent="0.2">
      <c r="A775" s="29"/>
      <c r="B775" s="19"/>
      <c r="E775" s="30"/>
    </row>
    <row r="776" spans="1:5" x14ac:dyDescent="0.2">
      <c r="A776" s="29"/>
      <c r="B776" s="19"/>
      <c r="E776" s="30"/>
    </row>
    <row r="777" spans="1:5" x14ac:dyDescent="0.2">
      <c r="A777" s="29"/>
      <c r="B777" s="19"/>
      <c r="E777" s="30"/>
    </row>
    <row r="778" spans="1:5" x14ac:dyDescent="0.2">
      <c r="A778" s="29"/>
      <c r="B778" s="19"/>
      <c r="E778" s="30"/>
    </row>
    <row r="779" spans="1:5" x14ac:dyDescent="0.2">
      <c r="A779" s="29"/>
      <c r="B779" s="19"/>
      <c r="E779" s="30"/>
    </row>
    <row r="780" spans="1:5" x14ac:dyDescent="0.2">
      <c r="A780" s="29"/>
      <c r="B780" s="19"/>
      <c r="E780" s="30"/>
    </row>
    <row r="781" spans="1:5" x14ac:dyDescent="0.2">
      <c r="A781" s="29"/>
      <c r="B781" s="19"/>
      <c r="E781" s="30"/>
    </row>
    <row r="782" spans="1:5" x14ac:dyDescent="0.2">
      <c r="A782" s="29"/>
      <c r="B782" s="19"/>
      <c r="E782" s="30"/>
    </row>
    <row r="783" spans="1:5" x14ac:dyDescent="0.2">
      <c r="A783" s="29"/>
      <c r="B783" s="19"/>
      <c r="E783" s="30"/>
    </row>
    <row r="784" spans="1:5" x14ac:dyDescent="0.2">
      <c r="A784" s="29"/>
      <c r="B784" s="19"/>
      <c r="E784" s="30"/>
    </row>
    <row r="785" spans="1:5" x14ac:dyDescent="0.2">
      <c r="A785" s="29"/>
      <c r="B785" s="19"/>
      <c r="E785" s="30"/>
    </row>
    <row r="786" spans="1:5" x14ac:dyDescent="0.2">
      <c r="A786" s="29"/>
      <c r="B786" s="19"/>
      <c r="E786" s="30"/>
    </row>
    <row r="787" spans="1:5" x14ac:dyDescent="0.2">
      <c r="A787" s="29"/>
      <c r="B787" s="19"/>
      <c r="E787" s="30"/>
    </row>
    <row r="788" spans="1:5" x14ac:dyDescent="0.2">
      <c r="A788" s="29"/>
      <c r="B788" s="19"/>
      <c r="E788" s="30"/>
    </row>
    <row r="789" spans="1:5" x14ac:dyDescent="0.2">
      <c r="A789" s="29"/>
      <c r="B789" s="19"/>
      <c r="E789" s="30"/>
    </row>
    <row r="790" spans="1:5" x14ac:dyDescent="0.2">
      <c r="A790" s="29"/>
      <c r="B790" s="19"/>
      <c r="E790" s="30"/>
    </row>
    <row r="791" spans="1:5" x14ac:dyDescent="0.2">
      <c r="A791" s="29"/>
      <c r="B791" s="19"/>
      <c r="E791" s="30"/>
    </row>
    <row r="792" spans="1:5" x14ac:dyDescent="0.2">
      <c r="A792" s="29"/>
      <c r="B792" s="19"/>
      <c r="E792" s="30"/>
    </row>
    <row r="793" spans="1:5" x14ac:dyDescent="0.2">
      <c r="A793" s="29"/>
      <c r="B793" s="19"/>
      <c r="E793" s="30"/>
    </row>
    <row r="794" spans="1:5" x14ac:dyDescent="0.2">
      <c r="A794" s="29"/>
      <c r="B794" s="19"/>
      <c r="E794" s="30"/>
    </row>
    <row r="795" spans="1:5" x14ac:dyDescent="0.2">
      <c r="A795" s="29"/>
      <c r="B795" s="19"/>
      <c r="E795" s="30"/>
    </row>
    <row r="796" spans="1:5" x14ac:dyDescent="0.2">
      <c r="A796" s="29"/>
      <c r="B796" s="19"/>
      <c r="E796" s="30"/>
    </row>
    <row r="797" spans="1:5" x14ac:dyDescent="0.2">
      <c r="A797" s="29"/>
      <c r="B797" s="19"/>
      <c r="E797" s="30"/>
    </row>
    <row r="798" spans="1:5" x14ac:dyDescent="0.2">
      <c r="A798" s="29"/>
      <c r="B798" s="19"/>
      <c r="E798" s="30"/>
    </row>
    <row r="799" spans="1:5" x14ac:dyDescent="0.2">
      <c r="A799" s="29"/>
      <c r="B799" s="19"/>
      <c r="E799" s="30"/>
    </row>
    <row r="800" spans="1:5" x14ac:dyDescent="0.2">
      <c r="A800" s="29"/>
      <c r="B800" s="19"/>
      <c r="E800" s="30"/>
    </row>
    <row r="801" spans="1:5" x14ac:dyDescent="0.2">
      <c r="A801" s="29"/>
      <c r="B801" s="19"/>
      <c r="E801" s="30"/>
    </row>
    <row r="802" spans="1:5" x14ac:dyDescent="0.2">
      <c r="A802" s="29"/>
      <c r="B802" s="19"/>
      <c r="E802" s="30"/>
    </row>
    <row r="803" spans="1:5" x14ac:dyDescent="0.2">
      <c r="A803" s="29"/>
      <c r="B803" s="19"/>
      <c r="E803" s="30"/>
    </row>
    <row r="804" spans="1:5" x14ac:dyDescent="0.2">
      <c r="A804" s="29"/>
      <c r="B804" s="19"/>
      <c r="E804" s="30"/>
    </row>
    <row r="805" spans="1:5" x14ac:dyDescent="0.2">
      <c r="A805" s="29"/>
      <c r="B805" s="19"/>
      <c r="E805" s="30"/>
    </row>
    <row r="806" spans="1:5" x14ac:dyDescent="0.2">
      <c r="A806" s="29"/>
      <c r="B806" s="19"/>
      <c r="E806" s="30"/>
    </row>
    <row r="807" spans="1:5" x14ac:dyDescent="0.2">
      <c r="A807" s="29"/>
      <c r="B807" s="19"/>
      <c r="E807" s="30"/>
    </row>
    <row r="808" spans="1:5" x14ac:dyDescent="0.2">
      <c r="A808" s="29"/>
      <c r="B808" s="19"/>
      <c r="E808" s="30"/>
    </row>
    <row r="809" spans="1:5" x14ac:dyDescent="0.2">
      <c r="A809" s="29"/>
      <c r="B809" s="19"/>
      <c r="E809" s="30"/>
    </row>
    <row r="810" spans="1:5" x14ac:dyDescent="0.2">
      <c r="A810" s="29"/>
      <c r="B810" s="19"/>
      <c r="E810" s="30"/>
    </row>
    <row r="811" spans="1:5" x14ac:dyDescent="0.2">
      <c r="A811" s="29"/>
      <c r="B811" s="19"/>
      <c r="E811" s="30"/>
    </row>
    <row r="812" spans="1:5" x14ac:dyDescent="0.2">
      <c r="A812" s="29"/>
      <c r="B812" s="19"/>
      <c r="E812" s="30"/>
    </row>
    <row r="813" spans="1:5" x14ac:dyDescent="0.2">
      <c r="A813" s="29"/>
      <c r="B813" s="19"/>
      <c r="E813" s="30"/>
    </row>
    <row r="814" spans="1:5" x14ac:dyDescent="0.2">
      <c r="A814" s="29"/>
      <c r="B814" s="19"/>
      <c r="E814" s="30"/>
    </row>
    <row r="815" spans="1:5" x14ac:dyDescent="0.2">
      <c r="A815" s="29"/>
      <c r="B815" s="19"/>
      <c r="E815" s="30"/>
    </row>
    <row r="816" spans="1:5" x14ac:dyDescent="0.2">
      <c r="A816" s="29"/>
      <c r="B816" s="19"/>
      <c r="E816" s="30"/>
    </row>
    <row r="817" spans="1:5" x14ac:dyDescent="0.2">
      <c r="A817" s="29"/>
      <c r="B817" s="19"/>
      <c r="E817" s="30"/>
    </row>
    <row r="818" spans="1:5" x14ac:dyDescent="0.2">
      <c r="A818" s="29"/>
      <c r="B818" s="19"/>
      <c r="E818" s="30"/>
    </row>
    <row r="819" spans="1:5" x14ac:dyDescent="0.2">
      <c r="A819" s="29"/>
      <c r="B819" s="19"/>
      <c r="E819" s="30"/>
    </row>
    <row r="820" spans="1:5" x14ac:dyDescent="0.2">
      <c r="A820" s="29"/>
      <c r="B820" s="19"/>
      <c r="E820" s="30"/>
    </row>
    <row r="821" spans="1:5" x14ac:dyDescent="0.2">
      <c r="A821" s="29"/>
      <c r="B821" s="19"/>
      <c r="E821" s="30"/>
    </row>
    <row r="822" spans="1:5" x14ac:dyDescent="0.2">
      <c r="A822" s="29"/>
      <c r="B822" s="19"/>
      <c r="E822" s="30"/>
    </row>
    <row r="823" spans="1:5" x14ac:dyDescent="0.2">
      <c r="A823" s="29"/>
      <c r="B823" s="19"/>
      <c r="E823" s="30"/>
    </row>
    <row r="824" spans="1:5" x14ac:dyDescent="0.2">
      <c r="A824" s="29"/>
      <c r="B824" s="19"/>
      <c r="E824" s="30"/>
    </row>
    <row r="825" spans="1:5" x14ac:dyDescent="0.2">
      <c r="A825" s="29"/>
      <c r="B825" s="19"/>
      <c r="E825" s="30"/>
    </row>
    <row r="826" spans="1:5" x14ac:dyDescent="0.2">
      <c r="A826" s="29"/>
      <c r="B826" s="19"/>
      <c r="E826" s="30"/>
    </row>
    <row r="827" spans="1:5" x14ac:dyDescent="0.2">
      <c r="A827" s="29"/>
      <c r="B827" s="19"/>
      <c r="E827" s="30"/>
    </row>
    <row r="828" spans="1:5" x14ac:dyDescent="0.2">
      <c r="A828" s="29"/>
      <c r="B828" s="19"/>
      <c r="E828" s="30"/>
    </row>
    <row r="829" spans="1:5" x14ac:dyDescent="0.2">
      <c r="A829" s="29"/>
      <c r="B829" s="19"/>
      <c r="E829" s="30"/>
    </row>
    <row r="830" spans="1:5" x14ac:dyDescent="0.2">
      <c r="A830" s="29"/>
      <c r="B830" s="19"/>
      <c r="E830" s="30"/>
    </row>
    <row r="831" spans="1:5" x14ac:dyDescent="0.2">
      <c r="A831" s="29"/>
      <c r="B831" s="19"/>
      <c r="E831" s="30"/>
    </row>
    <row r="832" spans="1:5" x14ac:dyDescent="0.2">
      <c r="A832" s="29"/>
      <c r="B832" s="19"/>
      <c r="E832" s="30"/>
    </row>
    <row r="833" spans="1:5" x14ac:dyDescent="0.2">
      <c r="A833" s="29"/>
      <c r="B833" s="19"/>
      <c r="E833" s="30"/>
    </row>
    <row r="834" spans="1:5" x14ac:dyDescent="0.2">
      <c r="A834" s="29"/>
      <c r="B834" s="19"/>
      <c r="E834" s="30"/>
    </row>
    <row r="835" spans="1:5" x14ac:dyDescent="0.2">
      <c r="A835" s="29"/>
      <c r="B835" s="19"/>
      <c r="E835" s="30"/>
    </row>
    <row r="836" spans="1:5" x14ac:dyDescent="0.2">
      <c r="A836" s="29"/>
      <c r="B836" s="19"/>
      <c r="E836" s="30"/>
    </row>
    <row r="837" spans="1:5" x14ac:dyDescent="0.2">
      <c r="A837" s="29"/>
      <c r="B837" s="19"/>
      <c r="E837" s="30"/>
    </row>
    <row r="838" spans="1:5" x14ac:dyDescent="0.2">
      <c r="A838" s="29"/>
      <c r="B838" s="19"/>
      <c r="E838" s="30"/>
    </row>
    <row r="839" spans="1:5" x14ac:dyDescent="0.2">
      <c r="A839" s="29"/>
      <c r="B839" s="19"/>
      <c r="E839" s="30"/>
    </row>
    <row r="840" spans="1:5" x14ac:dyDescent="0.2">
      <c r="A840" s="29"/>
      <c r="B840" s="19"/>
      <c r="E840" s="30"/>
    </row>
    <row r="841" spans="1:5" x14ac:dyDescent="0.2">
      <c r="A841" s="29"/>
      <c r="B841" s="19"/>
      <c r="E841" s="30"/>
    </row>
    <row r="842" spans="1:5" x14ac:dyDescent="0.2">
      <c r="A842" s="29"/>
      <c r="B842" s="19"/>
      <c r="E842" s="30"/>
    </row>
    <row r="843" spans="1:5" x14ac:dyDescent="0.2">
      <c r="A843" s="29"/>
      <c r="B843" s="19"/>
      <c r="E843" s="30"/>
    </row>
    <row r="844" spans="1:5" x14ac:dyDescent="0.2">
      <c r="A844" s="29"/>
      <c r="B844" s="19"/>
      <c r="E844" s="30"/>
    </row>
    <row r="845" spans="1:5" x14ac:dyDescent="0.2">
      <c r="A845" s="29"/>
      <c r="B845" s="19"/>
      <c r="E845" s="30"/>
    </row>
    <row r="846" spans="1:5" x14ac:dyDescent="0.2">
      <c r="A846" s="29"/>
      <c r="B846" s="19"/>
      <c r="E846" s="30"/>
    </row>
    <row r="847" spans="1:5" x14ac:dyDescent="0.2">
      <c r="A847" s="29"/>
      <c r="B847" s="19"/>
      <c r="E847" s="30"/>
    </row>
    <row r="848" spans="1:5" x14ac:dyDescent="0.2">
      <c r="A848" s="29"/>
      <c r="B848" s="19"/>
      <c r="E848" s="30"/>
    </row>
    <row r="849" spans="1:5" x14ac:dyDescent="0.2">
      <c r="A849" s="29"/>
      <c r="B849" s="19"/>
      <c r="E849" s="30"/>
    </row>
    <row r="850" spans="1:5" x14ac:dyDescent="0.2">
      <c r="A850" s="29"/>
      <c r="B850" s="19"/>
      <c r="E850" s="30"/>
    </row>
    <row r="851" spans="1:5" x14ac:dyDescent="0.2">
      <c r="A851" s="29"/>
      <c r="B851" s="19"/>
      <c r="E851" s="30"/>
    </row>
    <row r="852" spans="1:5" x14ac:dyDescent="0.2">
      <c r="A852" s="29"/>
      <c r="B852" s="19"/>
      <c r="E852" s="30"/>
    </row>
    <row r="853" spans="1:5" x14ac:dyDescent="0.2">
      <c r="A853" s="29"/>
      <c r="B853" s="19"/>
      <c r="E853" s="30"/>
    </row>
    <row r="854" spans="1:5" x14ac:dyDescent="0.2">
      <c r="A854" s="29"/>
      <c r="B854" s="19"/>
      <c r="E854" s="30"/>
    </row>
    <row r="855" spans="1:5" x14ac:dyDescent="0.2">
      <c r="A855" s="29"/>
      <c r="B855" s="19"/>
      <c r="E855" s="30"/>
    </row>
    <row r="856" spans="1:5" x14ac:dyDescent="0.2">
      <c r="A856" s="29"/>
      <c r="B856" s="19"/>
      <c r="E856" s="30"/>
    </row>
    <row r="857" spans="1:5" x14ac:dyDescent="0.2">
      <c r="A857" s="29"/>
      <c r="B857" s="19"/>
      <c r="E857" s="30"/>
    </row>
    <row r="858" spans="1:5" x14ac:dyDescent="0.2">
      <c r="A858" s="29"/>
      <c r="B858" s="19"/>
      <c r="E858" s="30"/>
    </row>
    <row r="859" spans="1:5" x14ac:dyDescent="0.2">
      <c r="A859" s="29"/>
      <c r="B859" s="19"/>
      <c r="E859" s="30"/>
    </row>
    <row r="860" spans="1:5" x14ac:dyDescent="0.2">
      <c r="A860" s="29"/>
      <c r="B860" s="19"/>
      <c r="E860" s="30"/>
    </row>
    <row r="861" spans="1:5" x14ac:dyDescent="0.2">
      <c r="A861" s="29"/>
      <c r="B861" s="19"/>
      <c r="E861" s="30"/>
    </row>
    <row r="862" spans="1:5" x14ac:dyDescent="0.2">
      <c r="A862" s="29"/>
      <c r="B862" s="19"/>
      <c r="E862" s="30"/>
    </row>
    <row r="863" spans="1:5" x14ac:dyDescent="0.2">
      <c r="A863" s="29"/>
      <c r="B863" s="19"/>
      <c r="E863" s="30"/>
    </row>
    <row r="864" spans="1:5" x14ac:dyDescent="0.2">
      <c r="A864" s="29"/>
      <c r="B864" s="19"/>
      <c r="E864" s="30"/>
    </row>
    <row r="865" spans="1:5" x14ac:dyDescent="0.2">
      <c r="A865" s="29"/>
      <c r="B865" s="19"/>
      <c r="E865" s="30"/>
    </row>
    <row r="866" spans="1:5" x14ac:dyDescent="0.2">
      <c r="A866" s="29"/>
      <c r="B866" s="19"/>
      <c r="E866" s="30"/>
    </row>
    <row r="867" spans="1:5" x14ac:dyDescent="0.2">
      <c r="A867" s="29"/>
      <c r="B867" s="19"/>
      <c r="E867" s="30"/>
    </row>
    <row r="868" spans="1:5" x14ac:dyDescent="0.2">
      <c r="A868" s="29"/>
      <c r="B868" s="19"/>
      <c r="E868" s="30"/>
    </row>
    <row r="869" spans="1:5" x14ac:dyDescent="0.2">
      <c r="A869" s="29"/>
      <c r="B869" s="19"/>
      <c r="E869" s="30"/>
    </row>
    <row r="870" spans="1:5" x14ac:dyDescent="0.2">
      <c r="A870" s="29"/>
      <c r="B870" s="19"/>
      <c r="E870" s="30"/>
    </row>
    <row r="871" spans="1:5" x14ac:dyDescent="0.2">
      <c r="A871" s="29"/>
      <c r="B871" s="19"/>
      <c r="E871" s="30"/>
    </row>
    <row r="872" spans="1:5" x14ac:dyDescent="0.2">
      <c r="A872" s="29"/>
      <c r="B872" s="19"/>
      <c r="E872" s="30"/>
    </row>
    <row r="873" spans="1:5" x14ac:dyDescent="0.2">
      <c r="A873" s="29"/>
      <c r="B873" s="19"/>
      <c r="E873" s="30"/>
    </row>
    <row r="874" spans="1:5" x14ac:dyDescent="0.2">
      <c r="A874" s="29"/>
      <c r="B874" s="19"/>
      <c r="E874" s="30"/>
    </row>
    <row r="875" spans="1:5" x14ac:dyDescent="0.2">
      <c r="A875" s="29"/>
      <c r="B875" s="19"/>
      <c r="E875" s="30"/>
    </row>
    <row r="876" spans="1:5" x14ac:dyDescent="0.2">
      <c r="A876" s="29"/>
      <c r="B876" s="19"/>
      <c r="E876" s="30"/>
    </row>
    <row r="877" spans="1:5" x14ac:dyDescent="0.2">
      <c r="A877" s="29"/>
      <c r="B877" s="19"/>
      <c r="E877" s="30"/>
    </row>
    <row r="878" spans="1:5" x14ac:dyDescent="0.2">
      <c r="A878" s="29"/>
      <c r="B878" s="19"/>
      <c r="E878" s="30"/>
    </row>
    <row r="879" spans="1:5" x14ac:dyDescent="0.2">
      <c r="A879" s="29"/>
      <c r="B879" s="19"/>
      <c r="E879" s="30"/>
    </row>
    <row r="880" spans="1:5" x14ac:dyDescent="0.2">
      <c r="A880" s="29"/>
      <c r="B880" s="19"/>
      <c r="E880" s="30"/>
    </row>
    <row r="881" spans="1:5" x14ac:dyDescent="0.2">
      <c r="A881" s="29"/>
      <c r="B881" s="19"/>
      <c r="E881" s="30"/>
    </row>
    <row r="882" spans="1:5" x14ac:dyDescent="0.2">
      <c r="A882" s="29"/>
      <c r="B882" s="19"/>
      <c r="E882" s="30"/>
    </row>
    <row r="883" spans="1:5" x14ac:dyDescent="0.2">
      <c r="A883" s="29"/>
      <c r="B883" s="19"/>
      <c r="E883" s="30"/>
    </row>
    <row r="884" spans="1:5" x14ac:dyDescent="0.2">
      <c r="A884" s="29"/>
      <c r="B884" s="19"/>
      <c r="E884" s="30"/>
    </row>
    <row r="885" spans="1:5" x14ac:dyDescent="0.2">
      <c r="A885" s="29"/>
      <c r="B885" s="19"/>
      <c r="E885" s="30"/>
    </row>
    <row r="886" spans="1:5" x14ac:dyDescent="0.2">
      <c r="A886" s="29"/>
      <c r="B886" s="19"/>
      <c r="E886" s="30"/>
    </row>
    <row r="887" spans="1:5" x14ac:dyDescent="0.2">
      <c r="A887" s="29"/>
      <c r="B887" s="19"/>
      <c r="E887" s="30"/>
    </row>
    <row r="888" spans="1:5" x14ac:dyDescent="0.2">
      <c r="A888" s="29"/>
      <c r="B888" s="19"/>
      <c r="E888" s="30"/>
    </row>
    <row r="889" spans="1:5" x14ac:dyDescent="0.2">
      <c r="A889" s="29"/>
      <c r="B889" s="19"/>
      <c r="E889" s="30"/>
    </row>
    <row r="890" spans="1:5" x14ac:dyDescent="0.2">
      <c r="A890" s="29"/>
      <c r="B890" s="19"/>
      <c r="E890" s="30"/>
    </row>
    <row r="891" spans="1:5" x14ac:dyDescent="0.2">
      <c r="A891" s="29"/>
      <c r="B891" s="19"/>
      <c r="E891" s="30"/>
    </row>
    <row r="892" spans="1:5" x14ac:dyDescent="0.2">
      <c r="A892" s="29"/>
      <c r="B892" s="19"/>
      <c r="E892" s="30"/>
    </row>
    <row r="893" spans="1:5" x14ac:dyDescent="0.2">
      <c r="A893" s="29"/>
      <c r="B893" s="19"/>
      <c r="E893" s="30"/>
    </row>
    <row r="894" spans="1:5" x14ac:dyDescent="0.2">
      <c r="A894" s="29"/>
      <c r="B894" s="19"/>
      <c r="E894" s="30"/>
    </row>
    <row r="895" spans="1:5" x14ac:dyDescent="0.2">
      <c r="A895" s="29"/>
      <c r="B895" s="19"/>
      <c r="E895" s="30"/>
    </row>
    <row r="896" spans="1:5" x14ac:dyDescent="0.2">
      <c r="A896" s="29"/>
      <c r="B896" s="19"/>
      <c r="E896" s="30"/>
    </row>
    <row r="897" spans="1:5" x14ac:dyDescent="0.2">
      <c r="A897" s="29"/>
      <c r="B897" s="19"/>
      <c r="E897" s="30"/>
    </row>
    <row r="898" spans="1:5" x14ac:dyDescent="0.2">
      <c r="A898" s="29"/>
      <c r="B898" s="19"/>
      <c r="E898" s="30"/>
    </row>
    <row r="899" spans="1:5" x14ac:dyDescent="0.2">
      <c r="A899" s="29"/>
      <c r="B899" s="19"/>
      <c r="E899" s="30"/>
    </row>
    <row r="900" spans="1:5" x14ac:dyDescent="0.2">
      <c r="A900" s="29"/>
      <c r="B900" s="19"/>
      <c r="E900" s="30"/>
    </row>
    <row r="901" spans="1:5" x14ac:dyDescent="0.2">
      <c r="A901" s="29"/>
      <c r="B901" s="19"/>
      <c r="E901" s="30"/>
    </row>
    <row r="902" spans="1:5" x14ac:dyDescent="0.2">
      <c r="A902" s="29"/>
      <c r="B902" s="19"/>
      <c r="E902" s="30"/>
    </row>
    <row r="903" spans="1:5" x14ac:dyDescent="0.2">
      <c r="A903" s="29"/>
      <c r="B903" s="19"/>
      <c r="E903" s="30"/>
    </row>
    <row r="904" spans="1:5" x14ac:dyDescent="0.2">
      <c r="A904" s="29"/>
      <c r="B904" s="19"/>
      <c r="E904" s="30"/>
    </row>
    <row r="905" spans="1:5" x14ac:dyDescent="0.2">
      <c r="A905" s="29"/>
      <c r="B905" s="19"/>
      <c r="E905" s="30"/>
    </row>
    <row r="906" spans="1:5" x14ac:dyDescent="0.2">
      <c r="A906" s="29"/>
      <c r="B906" s="19"/>
      <c r="E906" s="30"/>
    </row>
    <row r="907" spans="1:5" x14ac:dyDescent="0.2">
      <c r="A907" s="29"/>
      <c r="B907" s="19"/>
      <c r="E907" s="30"/>
    </row>
    <row r="908" spans="1:5" x14ac:dyDescent="0.2">
      <c r="A908" s="29"/>
      <c r="B908" s="19"/>
      <c r="E908" s="30"/>
    </row>
    <row r="909" spans="1:5" x14ac:dyDescent="0.2">
      <c r="A909" s="29"/>
      <c r="B909" s="19"/>
      <c r="E909" s="30"/>
    </row>
    <row r="910" spans="1:5" x14ac:dyDescent="0.2">
      <c r="A910" s="29"/>
      <c r="B910" s="19"/>
      <c r="E910" s="30"/>
    </row>
    <row r="911" spans="1:5" x14ac:dyDescent="0.2">
      <c r="A911" s="29"/>
      <c r="B911" s="19"/>
      <c r="E911" s="30"/>
    </row>
    <row r="912" spans="1:5" x14ac:dyDescent="0.2">
      <c r="A912" s="29"/>
      <c r="B912" s="19"/>
      <c r="E912" s="30"/>
    </row>
    <row r="913" spans="1:5" x14ac:dyDescent="0.2">
      <c r="A913" s="29"/>
      <c r="B913" s="19"/>
      <c r="E913" s="30"/>
    </row>
    <row r="914" spans="1:5" x14ac:dyDescent="0.2">
      <c r="A914" s="29"/>
      <c r="B914" s="19"/>
      <c r="E914" s="30"/>
    </row>
    <row r="915" spans="1:5" x14ac:dyDescent="0.2">
      <c r="A915" s="29"/>
      <c r="B915" s="19"/>
      <c r="E915" s="30"/>
    </row>
    <row r="916" spans="1:5" x14ac:dyDescent="0.2">
      <c r="A916" s="29"/>
      <c r="B916" s="19"/>
      <c r="E916" s="30"/>
    </row>
    <row r="917" spans="1:5" x14ac:dyDescent="0.2">
      <c r="A917" s="29"/>
      <c r="B917" s="19"/>
      <c r="E917" s="30"/>
    </row>
    <row r="918" spans="1:5" x14ac:dyDescent="0.2">
      <c r="A918" s="29"/>
      <c r="B918" s="19"/>
      <c r="E918" s="30"/>
    </row>
    <row r="919" spans="1:5" x14ac:dyDescent="0.2">
      <c r="A919" s="29"/>
      <c r="B919" s="19"/>
      <c r="E919" s="30"/>
    </row>
    <row r="920" spans="1:5" x14ac:dyDescent="0.2">
      <c r="A920" s="29"/>
      <c r="B920" s="19"/>
      <c r="E920" s="30"/>
    </row>
    <row r="921" spans="1:5" x14ac:dyDescent="0.2">
      <c r="A921" s="29"/>
      <c r="B921" s="19"/>
      <c r="E921" s="30"/>
    </row>
    <row r="922" spans="1:5" x14ac:dyDescent="0.2">
      <c r="A922" s="29"/>
      <c r="B922" s="19"/>
      <c r="E922" s="30"/>
    </row>
    <row r="923" spans="1:5" x14ac:dyDescent="0.2">
      <c r="A923" s="29"/>
      <c r="B923" s="19"/>
      <c r="E923" s="30"/>
    </row>
    <row r="924" spans="1:5" x14ac:dyDescent="0.2">
      <c r="A924" s="29"/>
      <c r="B924" s="19"/>
      <c r="E924" s="30"/>
    </row>
    <row r="925" spans="1:5" x14ac:dyDescent="0.2">
      <c r="A925" s="29"/>
      <c r="B925" s="19"/>
      <c r="E925" s="30"/>
    </row>
    <row r="926" spans="1:5" x14ac:dyDescent="0.2">
      <c r="A926" s="29"/>
      <c r="B926" s="19"/>
      <c r="E926" s="30"/>
    </row>
    <row r="927" spans="1:5" x14ac:dyDescent="0.2">
      <c r="A927" s="29"/>
      <c r="B927" s="19"/>
      <c r="E927" s="30"/>
    </row>
    <row r="928" spans="1:5" x14ac:dyDescent="0.2">
      <c r="A928" s="29"/>
      <c r="B928" s="19"/>
      <c r="E928" s="30"/>
    </row>
    <row r="929" spans="1:5" x14ac:dyDescent="0.2">
      <c r="A929" s="29"/>
      <c r="B929" s="19"/>
      <c r="E929" s="30"/>
    </row>
    <row r="930" spans="1:5" x14ac:dyDescent="0.2">
      <c r="A930" s="29"/>
      <c r="B930" s="19"/>
      <c r="E930" s="30"/>
    </row>
    <row r="931" spans="1:5" x14ac:dyDescent="0.2">
      <c r="A931" s="29"/>
      <c r="B931" s="19"/>
      <c r="E931" s="30"/>
    </row>
    <row r="932" spans="1:5" x14ac:dyDescent="0.2">
      <c r="A932" s="29"/>
      <c r="B932" s="19"/>
      <c r="E932" s="30"/>
    </row>
    <row r="933" spans="1:5" x14ac:dyDescent="0.2">
      <c r="A933" s="29"/>
      <c r="B933" s="19"/>
      <c r="E933" s="30"/>
    </row>
    <row r="934" spans="1:5" x14ac:dyDescent="0.2">
      <c r="A934" s="29"/>
      <c r="B934" s="19"/>
      <c r="E934" s="30"/>
    </row>
    <row r="935" spans="1:5" x14ac:dyDescent="0.2">
      <c r="A935" s="29"/>
      <c r="B935" s="19"/>
      <c r="E935" s="30"/>
    </row>
    <row r="936" spans="1:5" x14ac:dyDescent="0.2">
      <c r="A936" s="29"/>
      <c r="B936" s="19"/>
      <c r="E936" s="30"/>
    </row>
    <row r="937" spans="1:5" x14ac:dyDescent="0.2">
      <c r="A937" s="29"/>
      <c r="B937" s="19"/>
      <c r="E937" s="30"/>
    </row>
    <row r="938" spans="1:5" x14ac:dyDescent="0.2">
      <c r="A938" s="29"/>
      <c r="B938" s="19"/>
      <c r="E938" s="30"/>
    </row>
    <row r="939" spans="1:5" x14ac:dyDescent="0.2">
      <c r="A939" s="29"/>
      <c r="B939" s="19"/>
      <c r="E939" s="30"/>
    </row>
    <row r="940" spans="1:5" x14ac:dyDescent="0.2">
      <c r="A940" s="29"/>
      <c r="B940" s="19"/>
      <c r="E940" s="30"/>
    </row>
    <row r="941" spans="1:5" x14ac:dyDescent="0.2">
      <c r="A941" s="29"/>
      <c r="B941" s="19"/>
      <c r="E941" s="30"/>
    </row>
    <row r="942" spans="1:5" x14ac:dyDescent="0.2">
      <c r="A942" s="29"/>
      <c r="B942" s="19"/>
      <c r="E942" s="30"/>
    </row>
    <row r="943" spans="1:5" x14ac:dyDescent="0.2">
      <c r="A943" s="29"/>
      <c r="B943" s="19"/>
      <c r="E943" s="30"/>
    </row>
    <row r="944" spans="1:5" x14ac:dyDescent="0.2">
      <c r="A944" s="29"/>
      <c r="B944" s="19"/>
      <c r="E944" s="30"/>
    </row>
    <row r="945" spans="1:5" x14ac:dyDescent="0.2">
      <c r="A945" s="29"/>
      <c r="B945" s="19"/>
      <c r="E945" s="30"/>
    </row>
    <row r="946" spans="1:5" x14ac:dyDescent="0.2">
      <c r="A946" s="29"/>
      <c r="B946" s="19"/>
      <c r="E946" s="30"/>
    </row>
    <row r="947" spans="1:5" x14ac:dyDescent="0.2">
      <c r="A947" s="29"/>
      <c r="B947" s="19"/>
      <c r="E947" s="30"/>
    </row>
    <row r="948" spans="1:5" x14ac:dyDescent="0.2">
      <c r="A948" s="29"/>
      <c r="B948" s="19"/>
      <c r="E948" s="30"/>
    </row>
    <row r="949" spans="1:5" x14ac:dyDescent="0.2">
      <c r="A949" s="29"/>
      <c r="B949" s="19"/>
      <c r="E949" s="30"/>
    </row>
    <row r="950" spans="1:5" x14ac:dyDescent="0.2">
      <c r="A950" s="29"/>
      <c r="B950" s="19"/>
      <c r="E950" s="30"/>
    </row>
    <row r="951" spans="1:5" x14ac:dyDescent="0.2">
      <c r="A951" s="29"/>
      <c r="B951" s="19"/>
      <c r="E951" s="30"/>
    </row>
    <row r="952" spans="1:5" x14ac:dyDescent="0.2">
      <c r="A952" s="29"/>
      <c r="B952" s="19"/>
      <c r="E952" s="30"/>
    </row>
    <row r="953" spans="1:5" x14ac:dyDescent="0.2">
      <c r="A953" s="29"/>
      <c r="B953" s="19"/>
      <c r="E953" s="30"/>
    </row>
    <row r="954" spans="1:5" x14ac:dyDescent="0.2">
      <c r="A954" s="29"/>
      <c r="B954" s="19"/>
      <c r="E954" s="30"/>
    </row>
    <row r="955" spans="1:5" x14ac:dyDescent="0.2">
      <c r="A955" s="29"/>
      <c r="B955" s="19"/>
      <c r="E955" s="30"/>
    </row>
    <row r="956" spans="1:5" x14ac:dyDescent="0.2">
      <c r="A956" s="29"/>
      <c r="B956" s="19"/>
      <c r="E956" s="30"/>
    </row>
    <row r="957" spans="1:5" x14ac:dyDescent="0.2">
      <c r="A957" s="29"/>
      <c r="B957" s="19"/>
      <c r="E957" s="30"/>
    </row>
    <row r="958" spans="1:5" x14ac:dyDescent="0.2">
      <c r="A958" s="29"/>
      <c r="B958" s="19"/>
      <c r="E958" s="30"/>
    </row>
    <row r="959" spans="1:5" x14ac:dyDescent="0.2">
      <c r="A959" s="29"/>
      <c r="B959" s="19"/>
      <c r="E959" s="30"/>
    </row>
    <row r="960" spans="1:5" x14ac:dyDescent="0.2">
      <c r="A960" s="29"/>
      <c r="B960" s="19"/>
      <c r="E960" s="30"/>
    </row>
    <row r="961" spans="1:5" x14ac:dyDescent="0.2">
      <c r="A961" s="29"/>
      <c r="B961" s="19"/>
      <c r="E961" s="30"/>
    </row>
    <row r="962" spans="1:5" x14ac:dyDescent="0.2">
      <c r="A962" s="29"/>
      <c r="B962" s="19"/>
      <c r="E962" s="30"/>
    </row>
    <row r="963" spans="1:5" x14ac:dyDescent="0.2">
      <c r="A963" s="29"/>
      <c r="B963" s="19"/>
      <c r="E963" s="30"/>
    </row>
    <row r="964" spans="1:5" x14ac:dyDescent="0.2">
      <c r="A964" s="29"/>
      <c r="B964" s="19"/>
      <c r="E964" s="30"/>
    </row>
    <row r="965" spans="1:5" x14ac:dyDescent="0.2">
      <c r="A965" s="29"/>
      <c r="B965" s="19"/>
      <c r="E965" s="30"/>
    </row>
    <row r="966" spans="1:5" x14ac:dyDescent="0.2">
      <c r="A966" s="29"/>
      <c r="B966" s="19"/>
      <c r="E966" s="30"/>
    </row>
    <row r="967" spans="1:5" x14ac:dyDescent="0.2">
      <c r="A967" s="29"/>
      <c r="B967" s="19"/>
      <c r="E967" s="30"/>
    </row>
    <row r="968" spans="1:5" x14ac:dyDescent="0.2">
      <c r="A968" s="29"/>
      <c r="B968" s="19"/>
      <c r="E968" s="30"/>
    </row>
    <row r="969" spans="1:5" x14ac:dyDescent="0.2">
      <c r="A969" s="29"/>
      <c r="B969" s="19"/>
      <c r="E969" s="30"/>
    </row>
    <row r="970" spans="1:5" x14ac:dyDescent="0.2">
      <c r="A970" s="29"/>
      <c r="B970" s="19"/>
      <c r="E970" s="30"/>
    </row>
    <row r="971" spans="1:5" x14ac:dyDescent="0.2">
      <c r="A971" s="29"/>
      <c r="B971" s="19"/>
      <c r="E971" s="30"/>
    </row>
  </sheetData>
  <autoFilter ref="A22:L68" xr:uid="{00000000-0009-0000-0000-000000000000}"/>
  <mergeCells count="7">
    <mergeCell ref="A69:A73"/>
    <mergeCell ref="A3:B3"/>
    <mergeCell ref="K2:L2"/>
    <mergeCell ref="B1:H1"/>
    <mergeCell ref="A6:C17"/>
    <mergeCell ref="A2:G2"/>
    <mergeCell ref="B19:B21"/>
  </mergeCells>
  <phoneticPr fontId="18" type="noConversion"/>
  <conditionalFormatting sqref="B18">
    <cfRule type="containsText" dxfId="69" priority="1" operator="containsText" text="Unsatisfactory">
      <formula>NOT(ISERROR(SEARCH("Unsatisfactory",B18)))</formula>
    </cfRule>
    <cfRule type="containsText" dxfId="68" priority="2" operator="containsText" text="3">
      <formula>NOT(ISERROR(SEARCH("3",B18)))</formula>
    </cfRule>
    <cfRule type="containsBlanks" dxfId="67" priority="3" stopIfTrue="1">
      <formula>LEN(TRIM(B18))=0</formula>
    </cfRule>
  </conditionalFormatting>
  <conditionalFormatting sqref="E17">
    <cfRule type="containsText" dxfId="66" priority="14" operator="containsText" text="OK TO SUBMIT">
      <formula>NOT(ISERROR(SEARCH("OK TO SUBMIT",E17)))</formula>
    </cfRule>
  </conditionalFormatting>
  <conditionalFormatting sqref="E17:E18">
    <cfRule type="containsText" dxfId="65" priority="16" operator="containsText" text="CORRECT">
      <formula>NOT(ISERROR(SEARCH("CORRECT",E17)))</formula>
    </cfRule>
  </conditionalFormatting>
  <conditionalFormatting sqref="E18">
    <cfRule type="containsText" dxfId="64" priority="15" operator="containsText" text="DISCIPLINARY ACTION">
      <formula>NOT(ISERROR(SEARCH("DISCIPLINARY ACTION",E18)))</formula>
    </cfRule>
    <cfRule type="containsText" dxfId="63" priority="17" operator="containsText" text="Fail">
      <formula>NOT(ISERROR(SEARCH("Fail",E18)))</formula>
    </cfRule>
    <cfRule type="containsText" dxfId="62" priority="18" operator="containsText" text="Pass">
      <formula>NOT(ISERROR(SEARCH("Pass",E18)))</formula>
    </cfRule>
  </conditionalFormatting>
  <conditionalFormatting sqref="E24:E68">
    <cfRule type="containsBlanks" dxfId="61" priority="11" stopIfTrue="1">
      <formula>LEN(TRIM(E24))=0</formula>
    </cfRule>
  </conditionalFormatting>
  <conditionalFormatting sqref="E24:E73">
    <cfRule type="containsText" dxfId="60" priority="5" operator="containsText" text="3">
      <formula>NOT(ISERROR(SEARCH("3",E24)))</formula>
    </cfRule>
    <cfRule type="containsText" dxfId="59" priority="6" operator="containsText" text="Unsatisfactory">
      <formula>NOT(ISERROR(SEARCH("Unsatisfactory",E24)))</formula>
    </cfRule>
  </conditionalFormatting>
  <conditionalFormatting sqref="E69:E73">
    <cfRule type="containsBlanks" dxfId="58" priority="7" stopIfTrue="1">
      <formula>LEN(TRIM(E69))=0</formula>
    </cfRule>
  </conditionalFormatting>
  <conditionalFormatting sqref="K27 K35:K73">
    <cfRule type="cellIs" dxfId="57" priority="10" operator="greaterThan">
      <formula>0</formula>
    </cfRule>
  </conditionalFormatting>
  <hyperlinks>
    <hyperlink ref="B26" r:id="rId1" display="Address is correct. Go to:   https://m.usps.com/m/ZipLookupAction?search=address" xr:uid="{4862081D-D70F-4CF3-9CCB-9C71A4AC849B}"/>
  </hyperlinks>
  <pageMargins left="0.5" right="0.5" top="0.5" bottom="0.5" header="0" footer="0"/>
  <pageSetup scale="29" orientation="portrait" horizontalDpi="4294967293" verticalDpi="1200" r:id="rId2"/>
  <ignoredErrors>
    <ignoredError sqref="K42 K44" formula="1"/>
  </ignoredErrors>
  <drawing r:id="rId3"/>
  <extLst>
    <ext xmlns:x14="http://schemas.microsoft.com/office/spreadsheetml/2009/9/main" uri="{CCE6A557-97BC-4b89-ADB6-D9C93CAAB3DF}">
      <x14:dataValidations xmlns:xm="http://schemas.microsoft.com/office/excel/2006/main" count="9">
        <x14:dataValidation type="list" allowBlank="1" showInputMessage="1" showErrorMessage="1" xr:uid="{B81D63CC-8A83-4124-8D9D-6ECD7BAB967E}">
          <x14:formula1>
            <xm:f>Reference!$E$2:$E$4</xm:f>
          </x14:formula1>
          <xm:sqref>L10</xm:sqref>
        </x14:dataValidation>
        <x14:dataValidation type="list" allowBlank="1" showInputMessage="1" showErrorMessage="1" xr:uid="{8374AD57-560E-4EA9-8AB2-6A6F831E82EA}">
          <x14:formula1>
            <xm:f>Reference!$G$2:$G$4</xm:f>
          </x14:formula1>
          <xm:sqref>L11</xm:sqref>
        </x14:dataValidation>
        <x14:dataValidation type="list" allowBlank="1" showInputMessage="1" showErrorMessage="1" xr:uid="{F036E108-534E-4765-8F3A-9DEB85E73D4C}">
          <x14:formula1>
            <xm:f>Reference!$A$10:$A$13</xm:f>
          </x14:formula1>
          <xm:sqref>E62:E66 E46 E29 E49 E55 E43 E69:E73 E53 E39</xm:sqref>
        </x14:dataValidation>
        <x14:dataValidation type="list" allowBlank="1" showInputMessage="1" showErrorMessage="1" xr:uid="{FEB38465-6CF2-4ECB-A270-8C75D4D28F45}">
          <x14:formula1>
            <xm:f>Reference!$A$2:$A$7</xm:f>
          </x14:formula1>
          <xm:sqref>E52 E40 E47:E48 E38</xm:sqref>
        </x14:dataValidation>
        <x14:dataValidation type="list" allowBlank="1" showInputMessage="1" showErrorMessage="1" xr:uid="{69F3B002-DC81-4AFF-B01A-6C5FFA893B3A}">
          <x14:formula1>
            <xm:f>Reference!$A$16:$A$18</xm:f>
          </x14:formula1>
          <xm:sqref>E68 E24:E28 E51 E35:E37 E30:E31 E45 E54 E56:E60</xm:sqref>
        </x14:dataValidation>
        <x14:dataValidation type="list" allowBlank="1" showInputMessage="1" showErrorMessage="1" xr:uid="{D0D31111-5394-D243-8CBA-4FDD0C66BC20}">
          <x14:formula1>
            <xm:f>Reference!$I$24:$I$25</xm:f>
          </x14:formula1>
          <xm:sqref>B18</xm:sqref>
        </x14:dataValidation>
        <x14:dataValidation type="list" allowBlank="1" showInputMessage="1" showErrorMessage="1" xr:uid="{66202681-6AED-4FAC-AA32-4893341BA825}">
          <x14:formula1>
            <xm:f>Reference!$C$17:$C$21</xm:f>
          </x14:formula1>
          <xm:sqref>L5</xm:sqref>
        </x14:dataValidation>
        <x14:dataValidation type="list" allowBlank="1" showInputMessage="1" showErrorMessage="1" xr:uid="{AB214B0B-4BB2-458C-9CE9-3D9C4B7733FB}">
          <x14:formula1>
            <xm:f>Reference!$A$2:$A$5</xm:f>
          </x14:formula1>
          <xm:sqref>E32</xm:sqref>
        </x14:dataValidation>
        <x14:dataValidation type="list" allowBlank="1" showInputMessage="1" showErrorMessage="1" xr:uid="{B753C95D-1970-4024-A892-0A26AC4808D9}">
          <x14:formula1>
            <xm:f>Reference!$A$2:$A$6</xm:f>
          </x14:formula1>
          <xm:sqref>E33:E34 E41:E42 E44 E50 E61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983"/>
  <sheetViews>
    <sheetView zoomScale="60" zoomScaleNormal="60" zoomScaleSheetLayoutView="50" workbookViewId="0">
      <selection activeCell="C49" sqref="C49"/>
    </sheetView>
  </sheetViews>
  <sheetFormatPr baseColWidth="10" defaultColWidth="14.5" defaultRowHeight="16" outlineLevelRow="1" outlineLevelCol="1" x14ac:dyDescent="0.2"/>
  <cols>
    <col min="1" max="1" width="15.1640625" style="1" customWidth="1"/>
    <col min="2" max="2" width="75.83203125" style="1" customWidth="1"/>
    <col min="3" max="3" width="84.5" style="1" hidden="1" customWidth="1" outlineLevel="1"/>
    <col min="4" max="4" width="30.5" style="4" hidden="1" customWidth="1" outlineLevel="1"/>
    <col min="5" max="5" width="25.1640625" style="1" customWidth="1" collapsed="1"/>
    <col min="6" max="10" width="21" style="1" hidden="1" customWidth="1" outlineLevel="1"/>
    <col min="11" max="11" width="31.5" style="1" customWidth="1" collapsed="1"/>
    <col min="12" max="12" width="47.5" style="1" customWidth="1"/>
    <col min="13" max="16384" width="14.5" style="1"/>
  </cols>
  <sheetData>
    <row r="1" spans="1:57" ht="113.25" customHeight="1" x14ac:dyDescent="0.2">
      <c r="B1" s="42"/>
      <c r="C1" s="42"/>
      <c r="D1" s="42"/>
      <c r="E1" s="42"/>
      <c r="F1" s="42"/>
      <c r="G1" s="42"/>
      <c r="H1" s="42"/>
      <c r="I1" s="41"/>
      <c r="J1" s="39"/>
      <c r="K1" s="40"/>
      <c r="L1" s="41"/>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row>
    <row r="2" spans="1:57" s="4" customFormat="1" ht="26.25" customHeight="1" x14ac:dyDescent="0.2">
      <c r="A2" s="516" t="s">
        <v>126</v>
      </c>
      <c r="B2" s="517"/>
      <c r="C2" s="42"/>
      <c r="D2" s="42"/>
      <c r="E2" s="42"/>
      <c r="F2" s="42"/>
      <c r="G2" s="42"/>
      <c r="H2" s="42"/>
      <c r="I2" s="42"/>
      <c r="J2" s="42"/>
      <c r="K2" s="514" t="s">
        <v>11</v>
      </c>
      <c r="L2" s="515"/>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row>
    <row r="3" spans="1:57" s="4" customFormat="1" ht="21" customHeight="1" x14ac:dyDescent="0.2">
      <c r="A3" s="518" t="s">
        <v>409</v>
      </c>
      <c r="B3" s="519"/>
      <c r="C3" s="49"/>
      <c r="D3" s="49"/>
      <c r="E3" s="49"/>
      <c r="F3" s="49"/>
      <c r="G3" s="49"/>
      <c r="H3" s="49"/>
      <c r="I3" s="49"/>
      <c r="J3" s="49"/>
      <c r="K3" s="23" t="s">
        <v>12</v>
      </c>
      <c r="L3" s="14"/>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row>
    <row r="4" spans="1:57" s="4" customFormat="1" ht="21" customHeight="1" x14ac:dyDescent="0.2">
      <c r="A4" s="79" t="s">
        <v>13</v>
      </c>
      <c r="B4" s="50"/>
      <c r="C4" s="49"/>
      <c r="D4" s="49"/>
      <c r="E4" s="49"/>
      <c r="F4" s="49"/>
      <c r="G4" s="49"/>
      <c r="H4" s="49"/>
      <c r="I4" s="49"/>
      <c r="J4" s="49"/>
      <c r="K4" s="23" t="s">
        <v>14</v>
      </c>
      <c r="L4" s="6" t="s">
        <v>359</v>
      </c>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row>
    <row r="5" spans="1:57" s="4" customFormat="1" ht="21" customHeight="1" thickBot="1" x14ac:dyDescent="0.25">
      <c r="A5" s="53" t="s">
        <v>431</v>
      </c>
      <c r="B5" s="53"/>
      <c r="C5" s="53"/>
      <c r="D5" s="49"/>
      <c r="E5" s="49"/>
      <c r="F5" s="49"/>
      <c r="G5" s="49"/>
      <c r="H5" s="49"/>
      <c r="I5" s="49"/>
      <c r="J5" s="49"/>
      <c r="K5" s="442" t="s">
        <v>419</v>
      </c>
      <c r="L5" s="193"/>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row>
    <row r="6" spans="1:57" s="4" customFormat="1" ht="21" customHeight="1" x14ac:dyDescent="0.2">
      <c r="A6" s="520" t="s">
        <v>406</v>
      </c>
      <c r="B6" s="521"/>
      <c r="C6" s="522"/>
      <c r="D6" s="56"/>
      <c r="E6" s="49"/>
      <c r="F6" s="49"/>
      <c r="G6" s="49"/>
      <c r="H6" s="49"/>
      <c r="I6" s="49"/>
      <c r="J6" s="49"/>
      <c r="K6" s="192" t="s">
        <v>15</v>
      </c>
      <c r="L6" s="193"/>
      <c r="M6" s="49"/>
      <c r="N6" s="49"/>
      <c r="O6" s="49"/>
      <c r="P6" s="49" t="s">
        <v>127</v>
      </c>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row>
    <row r="7" spans="1:57" s="4" customFormat="1" ht="21" customHeight="1" x14ac:dyDescent="0.2">
      <c r="A7" s="523"/>
      <c r="B7" s="524"/>
      <c r="C7" s="525"/>
      <c r="D7" s="56"/>
      <c r="E7" s="49"/>
      <c r="F7" s="49"/>
      <c r="G7" s="49"/>
      <c r="H7" s="49"/>
      <c r="I7" s="49"/>
      <c r="J7" s="49"/>
      <c r="K7" s="192" t="s">
        <v>425</v>
      </c>
      <c r="L7" s="193"/>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row>
    <row r="8" spans="1:57" s="4" customFormat="1" ht="21" customHeight="1" x14ac:dyDescent="0.2">
      <c r="A8" s="523"/>
      <c r="B8" s="524"/>
      <c r="C8" s="525"/>
      <c r="D8" s="56"/>
      <c r="E8" s="49"/>
      <c r="F8" s="49"/>
      <c r="G8" s="49"/>
      <c r="H8" s="49"/>
      <c r="I8" s="49"/>
      <c r="J8" s="49"/>
      <c r="K8" s="192" t="s">
        <v>424</v>
      </c>
      <c r="L8" s="193"/>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row>
    <row r="9" spans="1:57" s="4" customFormat="1" ht="21" customHeight="1" x14ac:dyDescent="0.2">
      <c r="A9" s="523"/>
      <c r="B9" s="524"/>
      <c r="C9" s="525"/>
      <c r="D9" s="56"/>
      <c r="E9" s="49"/>
      <c r="F9" s="49"/>
      <c r="G9" s="49"/>
      <c r="H9" s="49"/>
      <c r="I9" s="49"/>
      <c r="J9" s="49"/>
      <c r="K9" s="192" t="s">
        <v>17</v>
      </c>
      <c r="L9" s="193"/>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row>
    <row r="10" spans="1:57" s="4" customFormat="1" ht="21" customHeight="1" x14ac:dyDescent="0.2">
      <c r="A10" s="523"/>
      <c r="B10" s="524"/>
      <c r="C10" s="525"/>
      <c r="D10" s="56"/>
      <c r="E10" s="49"/>
      <c r="F10" s="49"/>
      <c r="G10" s="49"/>
      <c r="H10" s="49"/>
      <c r="I10" s="49"/>
      <c r="J10" s="49"/>
      <c r="K10" s="192" t="s">
        <v>18</v>
      </c>
      <c r="L10" s="193"/>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row>
    <row r="11" spans="1:57" s="4" customFormat="1" ht="21" customHeight="1" x14ac:dyDescent="0.2">
      <c r="A11" s="523"/>
      <c r="B11" s="524"/>
      <c r="C11" s="525"/>
      <c r="D11" s="56"/>
      <c r="E11" s="49"/>
      <c r="F11" s="49"/>
      <c r="G11" s="49"/>
      <c r="H11" s="49"/>
      <c r="I11" s="49"/>
      <c r="J11" s="49"/>
      <c r="K11" s="192" t="s">
        <v>19</v>
      </c>
      <c r="L11" s="193"/>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row>
    <row r="12" spans="1:57" s="4" customFormat="1" ht="21" customHeight="1" x14ac:dyDescent="0.2">
      <c r="A12" s="523"/>
      <c r="B12" s="524"/>
      <c r="C12" s="525"/>
      <c r="D12" s="56"/>
      <c r="E12" s="49"/>
      <c r="F12" s="49"/>
      <c r="G12" s="49"/>
      <c r="H12" s="49"/>
      <c r="I12" s="49"/>
      <c r="J12" s="49"/>
      <c r="K12" s="192" t="s">
        <v>20</v>
      </c>
      <c r="L12" s="193"/>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row>
    <row r="13" spans="1:57" s="4" customFormat="1" ht="21" customHeight="1" x14ac:dyDescent="0.2">
      <c r="A13" s="523"/>
      <c r="B13" s="524"/>
      <c r="C13" s="525"/>
      <c r="D13" s="56"/>
      <c r="E13" s="49"/>
      <c r="F13" s="49"/>
      <c r="G13" s="49"/>
      <c r="H13" s="49"/>
      <c r="I13" s="49"/>
      <c r="J13" s="49"/>
      <c r="K13" s="192" t="s">
        <v>21</v>
      </c>
      <c r="L13" s="193"/>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row>
    <row r="14" spans="1:57" s="4" customFormat="1" ht="21" customHeight="1" x14ac:dyDescent="0.2">
      <c r="A14" s="523"/>
      <c r="B14" s="524"/>
      <c r="C14" s="525"/>
      <c r="D14" s="56"/>
      <c r="E14" s="49"/>
      <c r="F14" s="49"/>
      <c r="G14" s="49"/>
      <c r="H14" s="49"/>
      <c r="I14" s="49"/>
      <c r="J14" s="49"/>
      <c r="K14" s="192" t="s">
        <v>22</v>
      </c>
      <c r="L14" s="194"/>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row>
    <row r="15" spans="1:57" ht="21" customHeight="1" x14ac:dyDescent="0.2">
      <c r="A15" s="523"/>
      <c r="B15" s="524"/>
      <c r="C15" s="525"/>
      <c r="D15" s="56"/>
      <c r="E15" s="49"/>
      <c r="F15" s="49"/>
      <c r="G15" s="49"/>
      <c r="H15" s="49"/>
      <c r="I15" s="49"/>
      <c r="J15" s="49"/>
      <c r="K15" s="192" t="s">
        <v>23</v>
      </c>
      <c r="L15" s="193"/>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row>
    <row r="16" spans="1:57" ht="21" customHeight="1" x14ac:dyDescent="0.2">
      <c r="A16" s="523"/>
      <c r="B16" s="524"/>
      <c r="C16" s="525"/>
      <c r="D16" s="56"/>
      <c r="E16" s="49"/>
      <c r="F16" s="49"/>
      <c r="G16" s="49"/>
      <c r="H16" s="49"/>
      <c r="I16" s="49"/>
      <c r="J16" s="49"/>
      <c r="K16" s="195" t="s">
        <v>24</v>
      </c>
      <c r="L16" s="193"/>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row>
    <row r="17" spans="1:57" ht="27" customHeight="1" thickBot="1" x14ac:dyDescent="0.25">
      <c r="A17" s="526"/>
      <c r="B17" s="527"/>
      <c r="C17" s="528"/>
      <c r="D17" s="293" t="s">
        <v>352</v>
      </c>
      <c r="E17" s="165" t="str" cm="1">
        <f t="array" ref="E17">IF((OR(E24="Unsatisfactory",E26="Unsatisfactory",E28="Unsatisfactory",E29="Unsatisfactory",E31="Unsatisfactory",E33="Unsatisfactory",E34="Unsatisfactory",E18="FAIL: DISCIPLINARY ACTION",E18="FAIL", ,E24:E66=3,E18="")),"CORRECT AND RESUBMIT","OK TO SUBMIT")</f>
        <v>OK TO SUBMIT</v>
      </c>
      <c r="F17" s="49"/>
      <c r="G17" s="49"/>
      <c r="H17" s="49"/>
      <c r="I17" s="49"/>
      <c r="J17" s="49"/>
      <c r="K17" s="195" t="s">
        <v>26</v>
      </c>
      <c r="L17" s="193"/>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row>
    <row r="18" spans="1:57" s="20" customFormat="1" ht="72" customHeight="1" thickBot="1" x14ac:dyDescent="0.2">
      <c r="A18" s="395" t="s">
        <v>402</v>
      </c>
      <c r="B18" s="396" t="s">
        <v>283</v>
      </c>
      <c r="C18" s="136"/>
      <c r="D18" s="293" t="s">
        <v>353</v>
      </c>
      <c r="E18" s="179" t="str">
        <f>IF(E65="Unsatisfactory","FAIL: DISCIPLINARY ACTION",IF((OR(K22&gt;K20)),"FAIL","PASS"))</f>
        <v>PASS</v>
      </c>
      <c r="F18" s="137"/>
      <c r="G18" s="137"/>
      <c r="H18" s="137"/>
      <c r="I18" s="137"/>
      <c r="J18" s="137"/>
      <c r="K18" s="168">
        <f>K20</f>
        <v>202.25</v>
      </c>
      <c r="L18" s="25"/>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row>
    <row r="19" spans="1:57" ht="40.5" hidden="1" customHeight="1" outlineLevel="1" x14ac:dyDescent="0.2">
      <c r="A19" s="196"/>
      <c r="B19" s="511" t="s">
        <v>403</v>
      </c>
      <c r="C19" s="137"/>
      <c r="D19" s="137"/>
      <c r="E19" s="169" t="s">
        <v>27</v>
      </c>
      <c r="F19" s="137"/>
      <c r="G19" s="137"/>
      <c r="H19" s="137"/>
      <c r="I19" s="137"/>
      <c r="J19" s="137"/>
      <c r="K19" s="170">
        <v>0.25</v>
      </c>
      <c r="L19" s="161"/>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row>
    <row r="20" spans="1:57" ht="40.5" hidden="1" customHeight="1" outlineLevel="1" x14ac:dyDescent="0.2">
      <c r="A20" s="196"/>
      <c r="B20" s="512"/>
      <c r="C20" s="137"/>
      <c r="D20" s="137"/>
      <c r="E20" s="169" t="s">
        <v>28</v>
      </c>
      <c r="F20" s="137"/>
      <c r="G20" s="137"/>
      <c r="H20" s="137"/>
      <c r="I20" s="137"/>
      <c r="J20" s="137"/>
      <c r="K20" s="171">
        <f>K19*K21</f>
        <v>202.25</v>
      </c>
      <c r="L20" s="422"/>
      <c r="M20" s="53"/>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row>
    <row r="21" spans="1:57" s="10" customFormat="1" ht="39" customHeight="1" collapsed="1" thickBot="1" x14ac:dyDescent="0.25">
      <c r="A21" s="206"/>
      <c r="B21" s="513"/>
      <c r="C21" s="137"/>
      <c r="D21" s="137"/>
      <c r="E21" s="173" t="s">
        <v>29</v>
      </c>
      <c r="F21" s="137"/>
      <c r="G21" s="137"/>
      <c r="H21" s="137"/>
      <c r="I21" s="137"/>
      <c r="J21" s="137"/>
      <c r="K21" s="421">
        <f>IF(B18="YES",(SUM(J24:J63,J66:J70)),SUM(J24:J63))</f>
        <v>809</v>
      </c>
      <c r="L21" s="413">
        <f>(K21-K22)/K21</f>
        <v>1</v>
      </c>
      <c r="M21" s="431" t="s">
        <v>408</v>
      </c>
      <c r="N21" s="56"/>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row>
    <row r="22" spans="1:57" s="10" customFormat="1" ht="120" thickBot="1" x14ac:dyDescent="0.2">
      <c r="A22" s="119" t="s">
        <v>325</v>
      </c>
      <c r="B22" s="119" t="s">
        <v>358</v>
      </c>
      <c r="C22" s="119" t="s">
        <v>30</v>
      </c>
      <c r="D22" s="119" t="s">
        <v>128</v>
      </c>
      <c r="E22" s="119" t="s">
        <v>32</v>
      </c>
      <c r="F22" s="119" t="s">
        <v>33</v>
      </c>
      <c r="G22" s="119" t="s">
        <v>34</v>
      </c>
      <c r="H22" s="119" t="s">
        <v>35</v>
      </c>
      <c r="I22" s="144" t="s">
        <v>36</v>
      </c>
      <c r="J22" s="144" t="s">
        <v>37</v>
      </c>
      <c r="K22" s="291">
        <f>IF(B18="YES",SUM(K24:K70),SUM(K24:K65))</f>
        <v>0</v>
      </c>
      <c r="L22" s="145" t="s">
        <v>38</v>
      </c>
      <c r="M22" s="54"/>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row>
    <row r="23" spans="1:57" s="20" customFormat="1" ht="153" hidden="1" customHeight="1" outlineLevel="1" x14ac:dyDescent="0.15">
      <c r="A23" s="166"/>
      <c r="B23" s="167"/>
      <c r="C23" s="43"/>
      <c r="D23" s="44"/>
      <c r="E23" s="174"/>
      <c r="F23" s="148" t="s">
        <v>327</v>
      </c>
      <c r="G23" s="148" t="s">
        <v>328</v>
      </c>
      <c r="H23" s="147" t="s">
        <v>329</v>
      </c>
      <c r="I23" s="174"/>
      <c r="J23" s="174"/>
      <c r="K23" s="174" t="s">
        <v>39</v>
      </c>
      <c r="L23" s="175"/>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row>
    <row r="24" spans="1:57" ht="21" customHeight="1" collapsed="1" x14ac:dyDescent="0.2">
      <c r="A24" s="123" t="s">
        <v>40</v>
      </c>
      <c r="B24" s="127" t="s">
        <v>41</v>
      </c>
      <c r="C24" s="125" t="s">
        <v>42</v>
      </c>
      <c r="D24" s="125" t="s">
        <v>341</v>
      </c>
      <c r="E24" s="184"/>
      <c r="F24" s="152">
        <v>2</v>
      </c>
      <c r="G24" s="152">
        <v>2</v>
      </c>
      <c r="H24" s="152">
        <f>IF(E24="n/a",0,(2*G24+F24))</f>
        <v>6</v>
      </c>
      <c r="I24" s="176">
        <v>1</v>
      </c>
      <c r="J24" s="152">
        <f>H24*I24</f>
        <v>6</v>
      </c>
      <c r="K24" s="152" t="str">
        <f>IF(E24="","",IF(E24="N/A","",IF(E24="Satisfactory","",IF(E24="Unsatisfactory",H24*I24,""))))</f>
        <v/>
      </c>
      <c r="L24" s="154"/>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row>
    <row r="25" spans="1:57" ht="21" customHeight="1" x14ac:dyDescent="0.2">
      <c r="A25" s="123">
        <v>2</v>
      </c>
      <c r="B25" s="124" t="s">
        <v>44</v>
      </c>
      <c r="C25" s="125" t="s">
        <v>411</v>
      </c>
      <c r="D25" s="125" t="s">
        <v>45</v>
      </c>
      <c r="E25" s="184"/>
      <c r="F25" s="152">
        <v>4</v>
      </c>
      <c r="G25" s="152">
        <v>4</v>
      </c>
      <c r="H25" s="152">
        <f t="shared" ref="H25:H63" si="0">IF(E25="n/a",0,(2*G25+F25))</f>
        <v>12</v>
      </c>
      <c r="I25" s="176">
        <v>2</v>
      </c>
      <c r="J25" s="152">
        <f t="shared" ref="J25:J63" si="1">H25*I25</f>
        <v>24</v>
      </c>
      <c r="K25" s="152" t="str">
        <f t="shared" ref="K25:K31" si="2">IF(E25="","",IF(E25="N/A","",IF(E25="Satisfactory","",IF(E25="Unsatisfactory",H25*I25,""))))</f>
        <v/>
      </c>
      <c r="L25" s="154"/>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row>
    <row r="26" spans="1:57" ht="21" customHeight="1" x14ac:dyDescent="0.2">
      <c r="A26" s="123" t="s">
        <v>165</v>
      </c>
      <c r="B26" s="127" t="s">
        <v>441</v>
      </c>
      <c r="C26" s="125" t="s">
        <v>48</v>
      </c>
      <c r="D26" s="125" t="s">
        <v>129</v>
      </c>
      <c r="E26" s="184"/>
      <c r="F26" s="152">
        <v>4</v>
      </c>
      <c r="G26" s="152">
        <v>2</v>
      </c>
      <c r="H26" s="152">
        <f t="shared" si="0"/>
        <v>8</v>
      </c>
      <c r="I26" s="176">
        <v>1</v>
      </c>
      <c r="J26" s="152">
        <f t="shared" si="1"/>
        <v>8</v>
      </c>
      <c r="K26" s="152" t="str">
        <f t="shared" si="2"/>
        <v/>
      </c>
      <c r="L26" s="154"/>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row>
    <row r="27" spans="1:57" s="89" customFormat="1" ht="19.5" customHeight="1" x14ac:dyDescent="0.2">
      <c r="A27" s="123">
        <v>4</v>
      </c>
      <c r="B27" s="208" t="s">
        <v>442</v>
      </c>
      <c r="C27" s="405" t="s">
        <v>468</v>
      </c>
      <c r="D27" s="387" t="s">
        <v>45</v>
      </c>
      <c r="E27" s="184"/>
      <c r="F27" s="210">
        <v>4</v>
      </c>
      <c r="G27" s="210">
        <v>2</v>
      </c>
      <c r="H27" s="211">
        <f t="shared" si="0"/>
        <v>8</v>
      </c>
      <c r="I27" s="212">
        <v>1</v>
      </c>
      <c r="J27" s="210">
        <f>H27*I27</f>
        <v>8</v>
      </c>
      <c r="K27" s="211" t="str">
        <f>IF(E27="","",IF(E27="N/A","",IF(E27="Satisfactory","",IF(E27="Unsatisfactory",H27*I27,""))))</f>
        <v/>
      </c>
      <c r="L27" s="212"/>
    </row>
    <row r="28" spans="1:57" ht="21" customHeight="1" x14ac:dyDescent="0.2">
      <c r="A28" s="123" t="s">
        <v>50</v>
      </c>
      <c r="B28" s="127" t="s">
        <v>55</v>
      </c>
      <c r="C28" s="125" t="s">
        <v>56</v>
      </c>
      <c r="D28" s="125" t="s">
        <v>130</v>
      </c>
      <c r="E28" s="184"/>
      <c r="F28" s="152">
        <v>4</v>
      </c>
      <c r="G28" s="152">
        <v>3</v>
      </c>
      <c r="H28" s="152">
        <f t="shared" si="0"/>
        <v>10</v>
      </c>
      <c r="I28" s="176">
        <v>2</v>
      </c>
      <c r="J28" s="152">
        <f t="shared" si="1"/>
        <v>20</v>
      </c>
      <c r="K28" s="152" t="str">
        <f t="shared" si="2"/>
        <v/>
      </c>
      <c r="L28" s="154"/>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row>
    <row r="29" spans="1:57" ht="21" customHeight="1" x14ac:dyDescent="0.2">
      <c r="A29" s="123" t="s">
        <v>131</v>
      </c>
      <c r="B29" s="127" t="s">
        <v>324</v>
      </c>
      <c r="C29" s="125" t="s">
        <v>51</v>
      </c>
      <c r="D29" s="125" t="s">
        <v>132</v>
      </c>
      <c r="E29" s="184"/>
      <c r="F29" s="152">
        <v>4</v>
      </c>
      <c r="G29" s="152">
        <v>1</v>
      </c>
      <c r="H29" s="152">
        <f t="shared" si="0"/>
        <v>6</v>
      </c>
      <c r="I29" s="176">
        <v>1</v>
      </c>
      <c r="J29" s="152">
        <f t="shared" si="1"/>
        <v>6</v>
      </c>
      <c r="K29" s="152" t="str">
        <f t="shared" si="2"/>
        <v/>
      </c>
      <c r="L29" s="154"/>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row>
    <row r="30" spans="1:57" ht="21" customHeight="1" x14ac:dyDescent="0.2">
      <c r="A30" s="123">
        <v>7</v>
      </c>
      <c r="B30" s="124" t="s">
        <v>407</v>
      </c>
      <c r="C30" s="125" t="s">
        <v>53</v>
      </c>
      <c r="D30" s="125" t="s">
        <v>132</v>
      </c>
      <c r="E30" s="305"/>
      <c r="F30" s="152">
        <v>4</v>
      </c>
      <c r="G30" s="152">
        <v>4</v>
      </c>
      <c r="H30" s="152">
        <f t="shared" si="0"/>
        <v>12</v>
      </c>
      <c r="I30" s="176">
        <v>2</v>
      </c>
      <c r="J30" s="152">
        <f t="shared" si="1"/>
        <v>24</v>
      </c>
      <c r="K30" s="152" t="str">
        <f t="shared" si="2"/>
        <v/>
      </c>
      <c r="L30" s="154"/>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row>
    <row r="31" spans="1:57" ht="21" customHeight="1" x14ac:dyDescent="0.2">
      <c r="A31" s="123" t="s">
        <v>399</v>
      </c>
      <c r="B31" s="127" t="s">
        <v>454</v>
      </c>
      <c r="C31" s="125" t="s">
        <v>504</v>
      </c>
      <c r="D31" s="125" t="s">
        <v>132</v>
      </c>
      <c r="E31" s="184"/>
      <c r="F31" s="152">
        <v>2</v>
      </c>
      <c r="G31" s="152">
        <v>3</v>
      </c>
      <c r="H31" s="152">
        <f t="shared" si="0"/>
        <v>8</v>
      </c>
      <c r="I31" s="176">
        <v>2</v>
      </c>
      <c r="J31" s="152">
        <f t="shared" si="1"/>
        <v>16</v>
      </c>
      <c r="K31" s="152" t="str">
        <f t="shared" si="2"/>
        <v/>
      </c>
      <c r="L31" s="154"/>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row>
    <row r="32" spans="1:57" ht="21" customHeight="1" x14ac:dyDescent="0.2">
      <c r="A32" s="123">
        <v>9</v>
      </c>
      <c r="B32" s="128" t="s">
        <v>58</v>
      </c>
      <c r="C32" s="125" t="s">
        <v>444</v>
      </c>
      <c r="D32" s="125" t="s">
        <v>133</v>
      </c>
      <c r="E32" s="184"/>
      <c r="F32" s="152">
        <v>4</v>
      </c>
      <c r="G32" s="152">
        <v>2</v>
      </c>
      <c r="H32" s="152">
        <f>IF(E32="n/a",0,(2*G32+F32))</f>
        <v>8</v>
      </c>
      <c r="I32" s="176">
        <v>2</v>
      </c>
      <c r="J32" s="152">
        <f t="shared" si="1"/>
        <v>16</v>
      </c>
      <c r="K32" s="152" t="str">
        <f>IF(E32="","",IF(E32="N/A","",IF(E32="Satisfactory","",H32*E32)))</f>
        <v/>
      </c>
      <c r="L32" s="154"/>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row>
    <row r="33" spans="1:57" ht="21" customHeight="1" x14ac:dyDescent="0.2">
      <c r="A33" s="123" t="s">
        <v>134</v>
      </c>
      <c r="B33" s="127" t="s">
        <v>65</v>
      </c>
      <c r="C33" s="125" t="s">
        <v>66</v>
      </c>
      <c r="D33" s="125" t="s">
        <v>135</v>
      </c>
      <c r="E33" s="184"/>
      <c r="F33" s="152">
        <v>4</v>
      </c>
      <c r="G33" s="152">
        <v>4</v>
      </c>
      <c r="H33" s="152">
        <f t="shared" si="0"/>
        <v>12</v>
      </c>
      <c r="I33" s="176">
        <v>3</v>
      </c>
      <c r="J33" s="152">
        <f t="shared" si="1"/>
        <v>36</v>
      </c>
      <c r="K33" s="152" t="str">
        <f>IF(E33="","",IF(E33="N/A","",IF(E33="Satisfactory","",IF(E33="Unsatisfactory",H33*I33,""))))</f>
        <v/>
      </c>
      <c r="L33" s="154"/>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row>
    <row r="34" spans="1:57" ht="21" customHeight="1" x14ac:dyDescent="0.2">
      <c r="A34" s="123" t="s">
        <v>136</v>
      </c>
      <c r="B34" s="124" t="s">
        <v>67</v>
      </c>
      <c r="C34" s="125" t="s">
        <v>68</v>
      </c>
      <c r="D34" s="125" t="s">
        <v>135</v>
      </c>
      <c r="E34" s="184"/>
      <c r="F34" s="152">
        <v>4</v>
      </c>
      <c r="G34" s="152">
        <v>3</v>
      </c>
      <c r="H34" s="152">
        <f t="shared" si="0"/>
        <v>10</v>
      </c>
      <c r="I34" s="176">
        <v>2</v>
      </c>
      <c r="J34" s="152">
        <f t="shared" si="1"/>
        <v>20</v>
      </c>
      <c r="K34" s="152" t="str">
        <f>IF(E34="","",IF(E34="N/A","",IF(E34="Satisfactory","",IF(E34="Unsatisfactory",H34*I34,""))))</f>
        <v/>
      </c>
      <c r="L34" s="154"/>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row>
    <row r="35" spans="1:57" ht="21" customHeight="1" x14ac:dyDescent="0.2">
      <c r="A35" s="123">
        <v>12</v>
      </c>
      <c r="B35" s="128" t="s">
        <v>59</v>
      </c>
      <c r="C35" s="125" t="s">
        <v>60</v>
      </c>
      <c r="D35" s="125" t="s">
        <v>342</v>
      </c>
      <c r="E35" s="184"/>
      <c r="F35" s="152">
        <v>4</v>
      </c>
      <c r="G35" s="152">
        <v>3</v>
      </c>
      <c r="H35" s="152">
        <f t="shared" si="0"/>
        <v>10</v>
      </c>
      <c r="I35" s="176">
        <v>3</v>
      </c>
      <c r="J35" s="152">
        <f t="shared" si="1"/>
        <v>30</v>
      </c>
      <c r="K35" s="152" t="str">
        <f>IF(E35="","",IF(E35="N/A","",IF(E35="Satisfactory","",H35*E35)))</f>
        <v/>
      </c>
      <c r="L35" s="154"/>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row>
    <row r="36" spans="1:57" ht="21" customHeight="1" x14ac:dyDescent="0.2">
      <c r="A36" s="123">
        <v>13</v>
      </c>
      <c r="B36" s="128" t="s">
        <v>62</v>
      </c>
      <c r="C36" s="125" t="s">
        <v>63</v>
      </c>
      <c r="D36" s="125" t="s">
        <v>342</v>
      </c>
      <c r="E36" s="184"/>
      <c r="F36" s="152">
        <v>4</v>
      </c>
      <c r="G36" s="152">
        <v>3</v>
      </c>
      <c r="H36" s="152">
        <f t="shared" si="0"/>
        <v>10</v>
      </c>
      <c r="I36" s="176">
        <v>3</v>
      </c>
      <c r="J36" s="152">
        <f t="shared" si="1"/>
        <v>30</v>
      </c>
      <c r="K36" s="152" t="str">
        <f>IF(E36="","",IF(E36="N/A","",IF(E36="Satisfactory","",H36*E36)))</f>
        <v/>
      </c>
      <c r="L36" s="154"/>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row>
    <row r="37" spans="1:57" ht="21" customHeight="1" x14ac:dyDescent="0.2">
      <c r="A37" s="123">
        <v>14</v>
      </c>
      <c r="B37" s="127" t="s">
        <v>137</v>
      </c>
      <c r="C37" s="125" t="s">
        <v>501</v>
      </c>
      <c r="D37" s="125" t="s">
        <v>138</v>
      </c>
      <c r="E37" s="305"/>
      <c r="F37" s="152">
        <v>3</v>
      </c>
      <c r="G37" s="152">
        <v>2</v>
      </c>
      <c r="H37" s="152">
        <f t="shared" si="0"/>
        <v>7</v>
      </c>
      <c r="I37" s="176">
        <v>2</v>
      </c>
      <c r="J37" s="152">
        <f t="shared" si="1"/>
        <v>14</v>
      </c>
      <c r="K37" s="152" t="str">
        <f t="shared" ref="K37:K40" si="3">IF(E37="","",IF(E37="N/A","",IF(E37="Satisfactory","",IF(E37="Unsatisfactory",H37*I37,""))))</f>
        <v/>
      </c>
      <c r="L37" s="154"/>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row>
    <row r="38" spans="1:57" ht="21" customHeight="1" x14ac:dyDescent="0.2">
      <c r="A38" s="123">
        <v>15</v>
      </c>
      <c r="B38" s="134" t="s">
        <v>74</v>
      </c>
      <c r="C38" s="125" t="s">
        <v>426</v>
      </c>
      <c r="D38" s="125" t="s">
        <v>139</v>
      </c>
      <c r="E38" s="305"/>
      <c r="F38" s="152">
        <v>3</v>
      </c>
      <c r="G38" s="152">
        <v>3</v>
      </c>
      <c r="H38" s="152">
        <f t="shared" si="0"/>
        <v>9</v>
      </c>
      <c r="I38" s="176">
        <v>2</v>
      </c>
      <c r="J38" s="152">
        <f t="shared" si="1"/>
        <v>18</v>
      </c>
      <c r="K38" s="152" t="str">
        <f>IF(E38="","",IF(E38="N/A","",IF(E38="Satisfactory","",H38*E38)))</f>
        <v/>
      </c>
      <c r="L38" s="154"/>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row>
    <row r="39" spans="1:57" ht="21" customHeight="1" x14ac:dyDescent="0.2">
      <c r="A39" s="123">
        <v>16</v>
      </c>
      <c r="B39" s="128" t="s">
        <v>72</v>
      </c>
      <c r="C39" s="125" t="s">
        <v>509</v>
      </c>
      <c r="D39" s="125" t="s">
        <v>140</v>
      </c>
      <c r="E39" s="305"/>
      <c r="F39" s="152">
        <v>3</v>
      </c>
      <c r="G39" s="152">
        <v>2</v>
      </c>
      <c r="H39" s="152">
        <f t="shared" si="0"/>
        <v>7</v>
      </c>
      <c r="I39" s="176">
        <v>2</v>
      </c>
      <c r="J39" s="152">
        <f t="shared" si="1"/>
        <v>14</v>
      </c>
      <c r="K39" s="152" t="str">
        <f t="shared" si="3"/>
        <v/>
      </c>
      <c r="L39" s="154"/>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row>
    <row r="40" spans="1:57" ht="21" customHeight="1" x14ac:dyDescent="0.2">
      <c r="A40" s="123">
        <v>17</v>
      </c>
      <c r="B40" s="127" t="s">
        <v>69</v>
      </c>
      <c r="C40" s="125" t="s">
        <v>70</v>
      </c>
      <c r="D40" s="125" t="s">
        <v>141</v>
      </c>
      <c r="E40" s="184"/>
      <c r="F40" s="152">
        <v>4</v>
      </c>
      <c r="G40" s="152">
        <v>3</v>
      </c>
      <c r="H40" s="152">
        <f t="shared" si="0"/>
        <v>10</v>
      </c>
      <c r="I40" s="176">
        <v>2</v>
      </c>
      <c r="J40" s="152">
        <f t="shared" si="1"/>
        <v>20</v>
      </c>
      <c r="K40" s="152" t="str">
        <f t="shared" si="3"/>
        <v/>
      </c>
      <c r="L40" s="154"/>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row>
    <row r="41" spans="1:57" ht="21" customHeight="1" x14ac:dyDescent="0.2">
      <c r="A41" s="123">
        <v>18</v>
      </c>
      <c r="B41" s="128" t="s">
        <v>77</v>
      </c>
      <c r="C41" s="125" t="s">
        <v>469</v>
      </c>
      <c r="D41" s="125" t="s">
        <v>142</v>
      </c>
      <c r="E41" s="184"/>
      <c r="F41" s="152">
        <v>4</v>
      </c>
      <c r="G41" s="152">
        <v>3</v>
      </c>
      <c r="H41" s="152">
        <f t="shared" si="0"/>
        <v>10</v>
      </c>
      <c r="I41" s="176">
        <v>2</v>
      </c>
      <c r="J41" s="152">
        <f t="shared" si="1"/>
        <v>20</v>
      </c>
      <c r="K41" s="152" t="str">
        <f>IF(E41="","",IF(E41="N/A","",IF(E41="Satisfactory","",H41*E41)))</f>
        <v/>
      </c>
      <c r="L41" s="154"/>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row>
    <row r="42" spans="1:57" ht="21" customHeight="1" x14ac:dyDescent="0.2">
      <c r="A42" s="123">
        <v>19</v>
      </c>
      <c r="B42" s="128" t="s">
        <v>143</v>
      </c>
      <c r="C42" s="125" t="s">
        <v>506</v>
      </c>
      <c r="D42" s="125" t="s">
        <v>144</v>
      </c>
      <c r="E42" s="184"/>
      <c r="F42" s="152">
        <v>4</v>
      </c>
      <c r="G42" s="152">
        <v>3</v>
      </c>
      <c r="H42" s="152">
        <f t="shared" si="0"/>
        <v>10</v>
      </c>
      <c r="I42" s="176">
        <v>3</v>
      </c>
      <c r="J42" s="152">
        <f t="shared" si="1"/>
        <v>30</v>
      </c>
      <c r="K42" s="152" t="str">
        <f>IF(E42="","",IF(E42="N/A","",IF(E42="Satisfactory","",H42*E42)))</f>
        <v/>
      </c>
      <c r="L42" s="154"/>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row>
    <row r="43" spans="1:57" ht="21" customHeight="1" x14ac:dyDescent="0.2">
      <c r="A43" s="123">
        <v>20</v>
      </c>
      <c r="B43" s="127" t="s">
        <v>84</v>
      </c>
      <c r="C43" s="125" t="s">
        <v>85</v>
      </c>
      <c r="D43" s="125" t="s">
        <v>144</v>
      </c>
      <c r="E43" s="184"/>
      <c r="F43" s="152">
        <v>4</v>
      </c>
      <c r="G43" s="152">
        <v>3</v>
      </c>
      <c r="H43" s="152">
        <f t="shared" si="0"/>
        <v>10</v>
      </c>
      <c r="I43" s="176">
        <v>2</v>
      </c>
      <c r="J43" s="152">
        <f t="shared" si="1"/>
        <v>20</v>
      </c>
      <c r="K43" s="152" t="str">
        <f>IF(E43="","",IF(E43="N/A","",IF(E43="Satisfactory","",IF(E43="Unsatisfactory",H43*I43,""))))</f>
        <v/>
      </c>
      <c r="L43" s="154"/>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row>
    <row r="44" spans="1:57" ht="21" customHeight="1" x14ac:dyDescent="0.2">
      <c r="A44" s="123">
        <v>21</v>
      </c>
      <c r="B44" s="124" t="s">
        <v>145</v>
      </c>
      <c r="C44" s="125" t="s">
        <v>81</v>
      </c>
      <c r="D44" s="125" t="s">
        <v>146</v>
      </c>
      <c r="E44" s="305"/>
      <c r="F44" s="177">
        <v>3</v>
      </c>
      <c r="G44" s="152">
        <v>3</v>
      </c>
      <c r="H44" s="152">
        <f t="shared" si="0"/>
        <v>9</v>
      </c>
      <c r="I44" s="176">
        <v>2</v>
      </c>
      <c r="J44" s="152">
        <f t="shared" si="1"/>
        <v>18</v>
      </c>
      <c r="K44" s="152" t="str">
        <f>IF(E44="","",IF(E44="N/A","",IF(E44="Satisfactory","",IF(E44="Unsatisfactory",H44*I44,""))))</f>
        <v/>
      </c>
      <c r="L44" s="154"/>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row>
    <row r="45" spans="1:57" ht="21" customHeight="1" x14ac:dyDescent="0.2">
      <c r="A45" s="123">
        <v>22</v>
      </c>
      <c r="B45" s="128" t="s">
        <v>79</v>
      </c>
      <c r="C45" s="125" t="s">
        <v>343</v>
      </c>
      <c r="D45" s="125" t="s">
        <v>147</v>
      </c>
      <c r="E45" s="184"/>
      <c r="F45" s="152">
        <v>4</v>
      </c>
      <c r="G45" s="152">
        <v>3</v>
      </c>
      <c r="H45" s="152">
        <f t="shared" si="0"/>
        <v>10</v>
      </c>
      <c r="I45" s="176">
        <v>3</v>
      </c>
      <c r="J45" s="152">
        <f t="shared" si="1"/>
        <v>30</v>
      </c>
      <c r="K45" s="152" t="str">
        <f>IF(E45="","",IF(E45="N/A","",IF(E45="Satisfactory","",H45*E45)))</f>
        <v/>
      </c>
      <c r="L45" s="154"/>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row>
    <row r="46" spans="1:57" ht="21" customHeight="1" x14ac:dyDescent="0.2">
      <c r="A46" s="123">
        <v>23</v>
      </c>
      <c r="B46" s="127" t="s">
        <v>86</v>
      </c>
      <c r="C46" s="125" t="s">
        <v>87</v>
      </c>
      <c r="D46" s="125" t="s">
        <v>148</v>
      </c>
      <c r="E46" s="305"/>
      <c r="F46" s="152">
        <v>2</v>
      </c>
      <c r="G46" s="152">
        <v>4</v>
      </c>
      <c r="H46" s="152">
        <f t="shared" si="0"/>
        <v>10</v>
      </c>
      <c r="I46" s="176">
        <v>2</v>
      </c>
      <c r="J46" s="152">
        <f t="shared" si="1"/>
        <v>20</v>
      </c>
      <c r="K46" s="152" t="str">
        <f>IF(E46="","",IF(E46="N/A","",IF(E46="Satisfactory","",IF(E46="Unsatisfactory",H46*I46,""))))</f>
        <v/>
      </c>
      <c r="L46" s="154"/>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row>
    <row r="47" spans="1:57" ht="21" customHeight="1" x14ac:dyDescent="0.2">
      <c r="A47" s="123">
        <v>24</v>
      </c>
      <c r="B47" s="134" t="s">
        <v>88</v>
      </c>
      <c r="C47" s="125" t="s">
        <v>514</v>
      </c>
      <c r="D47" s="125" t="s">
        <v>92</v>
      </c>
      <c r="E47" s="305"/>
      <c r="F47" s="178">
        <v>4</v>
      </c>
      <c r="G47" s="177">
        <v>4</v>
      </c>
      <c r="H47" s="152">
        <f t="shared" si="0"/>
        <v>12</v>
      </c>
      <c r="I47" s="176">
        <v>3</v>
      </c>
      <c r="J47" s="152">
        <f t="shared" si="1"/>
        <v>36</v>
      </c>
      <c r="K47" s="152" t="str">
        <f>IF(E47="","",IF(E47="N/A","",IF(E47="Satisfactory","",H47*E47)))</f>
        <v/>
      </c>
      <c r="L47" s="154"/>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row>
    <row r="48" spans="1:57" ht="21" customHeight="1" x14ac:dyDescent="0.2">
      <c r="A48" s="123">
        <v>25</v>
      </c>
      <c r="B48" s="128" t="s">
        <v>90</v>
      </c>
      <c r="C48" s="125" t="s">
        <v>515</v>
      </c>
      <c r="D48" s="125" t="s">
        <v>92</v>
      </c>
      <c r="E48" s="305"/>
      <c r="F48" s="152">
        <v>4</v>
      </c>
      <c r="G48" s="152">
        <v>4</v>
      </c>
      <c r="H48" s="152">
        <f t="shared" si="0"/>
        <v>12</v>
      </c>
      <c r="I48" s="176">
        <v>3</v>
      </c>
      <c r="J48" s="152">
        <f t="shared" si="1"/>
        <v>36</v>
      </c>
      <c r="K48" s="152" t="str">
        <f>IF(E48="","",IF(E48="N/A","",IF(E48="Satisfactory","",H48*E48)))</f>
        <v/>
      </c>
      <c r="L48" s="154"/>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row>
    <row r="49" spans="1:57" ht="21" customHeight="1" x14ac:dyDescent="0.2">
      <c r="A49" s="123">
        <v>26</v>
      </c>
      <c r="B49" s="128" t="s">
        <v>93</v>
      </c>
      <c r="C49" s="125" t="s">
        <v>470</v>
      </c>
      <c r="D49" s="125" t="s">
        <v>92</v>
      </c>
      <c r="E49" s="184"/>
      <c r="F49" s="152">
        <v>4</v>
      </c>
      <c r="G49" s="152">
        <v>4</v>
      </c>
      <c r="H49" s="152">
        <f t="shared" si="0"/>
        <v>12</v>
      </c>
      <c r="I49" s="176">
        <v>3</v>
      </c>
      <c r="J49" s="152">
        <f t="shared" si="1"/>
        <v>36</v>
      </c>
      <c r="K49" s="152" t="str">
        <f>IF(E49="","",IF(E49="N/A","",IF(E49="Satisfactory","",H49*E49)))</f>
        <v/>
      </c>
      <c r="L49" s="154"/>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row>
    <row r="50" spans="1:57" ht="21" customHeight="1" x14ac:dyDescent="0.2">
      <c r="A50" s="123">
        <v>27</v>
      </c>
      <c r="B50" s="128" t="s">
        <v>96</v>
      </c>
      <c r="C50" s="125" t="s">
        <v>446</v>
      </c>
      <c r="D50" s="125" t="s">
        <v>149</v>
      </c>
      <c r="E50" s="305"/>
      <c r="F50" s="152">
        <v>3</v>
      </c>
      <c r="G50" s="152">
        <v>3</v>
      </c>
      <c r="H50" s="152">
        <f t="shared" si="0"/>
        <v>9</v>
      </c>
      <c r="I50" s="176">
        <v>3</v>
      </c>
      <c r="J50" s="152">
        <f t="shared" si="1"/>
        <v>27</v>
      </c>
      <c r="K50" s="152" t="str">
        <f>IF(E50="","",IF(E50="N/A","",IF(E50="Satisfactory","",H50*E50)))</f>
        <v/>
      </c>
      <c r="L50" s="154"/>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row>
    <row r="51" spans="1:57" ht="21" customHeight="1" x14ac:dyDescent="0.2">
      <c r="A51" s="123">
        <v>28</v>
      </c>
      <c r="B51" s="127" t="s">
        <v>97</v>
      </c>
      <c r="C51" s="125" t="s">
        <v>471</v>
      </c>
      <c r="D51" s="125" t="s">
        <v>149</v>
      </c>
      <c r="E51" s="305"/>
      <c r="F51" s="152">
        <v>3</v>
      </c>
      <c r="G51" s="152">
        <v>4</v>
      </c>
      <c r="H51" s="152">
        <f t="shared" si="0"/>
        <v>11</v>
      </c>
      <c r="I51" s="176">
        <v>2</v>
      </c>
      <c r="J51" s="152">
        <f t="shared" si="1"/>
        <v>22</v>
      </c>
      <c r="K51" s="152" t="str">
        <f>IF(E51="","",IF(E51="N/A","",IF(E51="Satisfactory","",IF(E51="Unsatisfactory",H51*I51,""))))</f>
        <v/>
      </c>
      <c r="L51" s="154"/>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row>
    <row r="52" spans="1:57" ht="21" customHeight="1" x14ac:dyDescent="0.2">
      <c r="A52" s="123">
        <v>29</v>
      </c>
      <c r="B52" s="124" t="s">
        <v>100</v>
      </c>
      <c r="C52" s="125" t="s">
        <v>472</v>
      </c>
      <c r="D52" s="125" t="s">
        <v>150</v>
      </c>
      <c r="E52" s="305"/>
      <c r="F52" s="152">
        <v>3</v>
      </c>
      <c r="G52" s="152">
        <v>3</v>
      </c>
      <c r="H52" s="152">
        <f t="shared" si="0"/>
        <v>9</v>
      </c>
      <c r="I52" s="176">
        <v>2</v>
      </c>
      <c r="J52" s="152">
        <f t="shared" si="1"/>
        <v>18</v>
      </c>
      <c r="K52" s="152" t="str">
        <f>IF(E52="","",IF(E52="N/A","",IF(E52="Satisfactory","",IF(E52="Unsatisfactory",H52*I52,""))))</f>
        <v/>
      </c>
      <c r="L52" s="154"/>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row>
    <row r="53" spans="1:57" ht="21" customHeight="1" x14ac:dyDescent="0.2">
      <c r="A53" s="123">
        <v>30</v>
      </c>
      <c r="B53" s="127" t="s">
        <v>109</v>
      </c>
      <c r="C53" s="125" t="s">
        <v>200</v>
      </c>
      <c r="D53" s="125" t="s">
        <v>151</v>
      </c>
      <c r="E53" s="305"/>
      <c r="F53" s="152">
        <v>2</v>
      </c>
      <c r="G53" s="152">
        <v>1</v>
      </c>
      <c r="H53" s="152">
        <f t="shared" si="0"/>
        <v>4</v>
      </c>
      <c r="I53" s="176">
        <v>2</v>
      </c>
      <c r="J53" s="152">
        <f t="shared" si="1"/>
        <v>8</v>
      </c>
      <c r="K53" s="152" t="str">
        <f>IF(E53="","",IF(E53="N/A","",IF(E53="Satisfactory","",IF(E53="Unsatisfactory",H53*I53,""))))</f>
        <v/>
      </c>
      <c r="L53" s="154"/>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row>
    <row r="54" spans="1:57" ht="21" customHeight="1" x14ac:dyDescent="0.2">
      <c r="A54" s="123">
        <v>31</v>
      </c>
      <c r="B54" s="127" t="s">
        <v>91</v>
      </c>
      <c r="C54" s="125" t="s">
        <v>455</v>
      </c>
      <c r="D54" s="125" t="s">
        <v>152</v>
      </c>
      <c r="E54" s="305"/>
      <c r="F54" s="152">
        <v>4</v>
      </c>
      <c r="G54" s="152">
        <v>2</v>
      </c>
      <c r="H54" s="152">
        <f t="shared" si="0"/>
        <v>8</v>
      </c>
      <c r="I54" s="176">
        <v>2</v>
      </c>
      <c r="J54" s="152">
        <f t="shared" si="1"/>
        <v>16</v>
      </c>
      <c r="K54" s="152" t="str">
        <f>IF(E54="","",IF(E54="N/A","",IF(E54="Satisfactory","",IF(E54="Unsatisfactory",H54*I54,""))))</f>
        <v/>
      </c>
      <c r="L54" s="154"/>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row>
    <row r="55" spans="1:57" ht="21" customHeight="1" x14ac:dyDescent="0.2">
      <c r="A55" s="123">
        <v>32</v>
      </c>
      <c r="B55" s="127" t="s">
        <v>94</v>
      </c>
      <c r="C55" s="125" t="s">
        <v>396</v>
      </c>
      <c r="D55" s="125" t="s">
        <v>153</v>
      </c>
      <c r="E55" s="184"/>
      <c r="F55" s="152">
        <v>4</v>
      </c>
      <c r="G55" s="152">
        <v>2</v>
      </c>
      <c r="H55" s="152">
        <f t="shared" si="0"/>
        <v>8</v>
      </c>
      <c r="I55" s="176">
        <v>2</v>
      </c>
      <c r="J55" s="152">
        <f t="shared" si="1"/>
        <v>16</v>
      </c>
      <c r="K55" s="152" t="str">
        <f>IF(E55="","",IF(E55="N/A","",IF(E55="Satisfactory","",IF(E55="Unsatisfactory",H55*I55,""))))</f>
        <v/>
      </c>
      <c r="L55" s="154"/>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row>
    <row r="56" spans="1:57" ht="21" customHeight="1" x14ac:dyDescent="0.2">
      <c r="A56" s="123">
        <v>33</v>
      </c>
      <c r="B56" s="128" t="s">
        <v>154</v>
      </c>
      <c r="C56" s="125" t="s">
        <v>434</v>
      </c>
      <c r="D56" s="125" t="s">
        <v>155</v>
      </c>
      <c r="E56" s="184"/>
      <c r="F56" s="152">
        <v>4</v>
      </c>
      <c r="G56" s="152">
        <v>4</v>
      </c>
      <c r="H56" s="152">
        <f t="shared" si="0"/>
        <v>12</v>
      </c>
      <c r="I56" s="176">
        <v>3</v>
      </c>
      <c r="J56" s="152">
        <f t="shared" si="1"/>
        <v>36</v>
      </c>
      <c r="K56" s="152" t="str">
        <f>IF(E56="","",IF(E56="N/A","",IF(E56="Satisfactory","",H56*E56)))</f>
        <v/>
      </c>
      <c r="L56" s="154"/>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row>
    <row r="57" spans="1:57" ht="21" customHeight="1" x14ac:dyDescent="0.2">
      <c r="A57" s="123">
        <v>34</v>
      </c>
      <c r="B57" s="127" t="s">
        <v>101</v>
      </c>
      <c r="C57" s="125" t="s">
        <v>473</v>
      </c>
      <c r="D57" s="125" t="s">
        <v>156</v>
      </c>
      <c r="E57" s="184"/>
      <c r="F57" s="152">
        <v>2</v>
      </c>
      <c r="G57" s="152">
        <v>2</v>
      </c>
      <c r="H57" s="152">
        <f t="shared" si="0"/>
        <v>6</v>
      </c>
      <c r="I57" s="176">
        <v>2</v>
      </c>
      <c r="J57" s="152">
        <f t="shared" si="1"/>
        <v>12</v>
      </c>
      <c r="K57" s="152" t="str">
        <f t="shared" ref="K57:K63" si="4">IF(E57="","",IF(E57="N/A","",IF(E57="Satisfactory","",IF(E57="Unsatisfactory",H57*I57,""))))</f>
        <v/>
      </c>
      <c r="L57" s="154"/>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row>
    <row r="58" spans="1:57" ht="21" customHeight="1" x14ac:dyDescent="0.2">
      <c r="A58" s="123">
        <v>35</v>
      </c>
      <c r="B58" s="124" t="s">
        <v>103</v>
      </c>
      <c r="C58" s="125" t="s">
        <v>474</v>
      </c>
      <c r="D58" s="125" t="s">
        <v>156</v>
      </c>
      <c r="E58" s="184"/>
      <c r="F58" s="152">
        <v>3</v>
      </c>
      <c r="G58" s="152">
        <v>2</v>
      </c>
      <c r="H58" s="152">
        <f t="shared" si="0"/>
        <v>7</v>
      </c>
      <c r="I58" s="176">
        <v>2</v>
      </c>
      <c r="J58" s="152">
        <f t="shared" si="1"/>
        <v>14</v>
      </c>
      <c r="K58" s="152" t="str">
        <f t="shared" si="4"/>
        <v/>
      </c>
      <c r="L58" s="154"/>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row>
    <row r="59" spans="1:57" ht="21" customHeight="1" x14ac:dyDescent="0.2">
      <c r="A59" s="123">
        <v>36</v>
      </c>
      <c r="B59" s="127" t="s">
        <v>157</v>
      </c>
      <c r="C59" s="125" t="s">
        <v>105</v>
      </c>
      <c r="D59" s="125" t="s">
        <v>156</v>
      </c>
      <c r="E59" s="184"/>
      <c r="F59" s="152">
        <v>3</v>
      </c>
      <c r="G59" s="152">
        <v>2</v>
      </c>
      <c r="H59" s="152">
        <f t="shared" si="0"/>
        <v>7</v>
      </c>
      <c r="I59" s="176">
        <v>2</v>
      </c>
      <c r="J59" s="152">
        <f t="shared" si="1"/>
        <v>14</v>
      </c>
      <c r="K59" s="152" t="str">
        <f t="shared" si="4"/>
        <v/>
      </c>
      <c r="L59" s="154"/>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row>
    <row r="60" spans="1:57" ht="21" customHeight="1" x14ac:dyDescent="0.2">
      <c r="A60" s="123">
        <v>37</v>
      </c>
      <c r="B60" s="127" t="s">
        <v>106</v>
      </c>
      <c r="C60" s="125" t="s">
        <v>475</v>
      </c>
      <c r="D60" s="125" t="s">
        <v>156</v>
      </c>
      <c r="E60" s="184"/>
      <c r="F60" s="152">
        <v>2</v>
      </c>
      <c r="G60" s="152">
        <v>2</v>
      </c>
      <c r="H60" s="152">
        <f t="shared" si="0"/>
        <v>6</v>
      </c>
      <c r="I60" s="176">
        <v>2</v>
      </c>
      <c r="J60" s="152">
        <f t="shared" si="1"/>
        <v>12</v>
      </c>
      <c r="K60" s="152" t="str">
        <f t="shared" si="4"/>
        <v/>
      </c>
      <c r="L60" s="154"/>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row>
    <row r="61" spans="1:57" ht="21" customHeight="1" x14ac:dyDescent="0.2">
      <c r="A61" s="123">
        <v>38</v>
      </c>
      <c r="B61" s="127" t="s">
        <v>107</v>
      </c>
      <c r="C61" s="125" t="s">
        <v>466</v>
      </c>
      <c r="D61" s="125" t="s">
        <v>156</v>
      </c>
      <c r="E61" s="184"/>
      <c r="F61" s="152">
        <v>2</v>
      </c>
      <c r="G61" s="152">
        <v>2</v>
      </c>
      <c r="H61" s="152">
        <f t="shared" si="0"/>
        <v>6</v>
      </c>
      <c r="I61" s="176">
        <v>2</v>
      </c>
      <c r="J61" s="152">
        <f t="shared" si="1"/>
        <v>12</v>
      </c>
      <c r="K61" s="152" t="str">
        <f t="shared" si="4"/>
        <v/>
      </c>
      <c r="L61" s="154"/>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row>
    <row r="62" spans="1:57" ht="21" customHeight="1" x14ac:dyDescent="0.2">
      <c r="A62" s="123">
        <v>39</v>
      </c>
      <c r="B62" s="124" t="s">
        <v>158</v>
      </c>
      <c r="C62" s="131" t="s">
        <v>476</v>
      </c>
      <c r="D62" s="125" t="s">
        <v>159</v>
      </c>
      <c r="E62" s="184"/>
      <c r="F62" s="152">
        <v>4</v>
      </c>
      <c r="G62" s="152">
        <v>4</v>
      </c>
      <c r="H62" s="152">
        <f t="shared" si="0"/>
        <v>12</v>
      </c>
      <c r="I62" s="176">
        <v>2</v>
      </c>
      <c r="J62" s="152">
        <f t="shared" si="1"/>
        <v>24</v>
      </c>
      <c r="K62" s="152" t="str">
        <f t="shared" si="4"/>
        <v/>
      </c>
      <c r="L62" s="154"/>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row>
    <row r="63" spans="1:57" ht="21" customHeight="1" x14ac:dyDescent="0.2">
      <c r="A63" s="123">
        <v>40</v>
      </c>
      <c r="B63" s="127" t="s">
        <v>160</v>
      </c>
      <c r="C63" s="125" t="s">
        <v>161</v>
      </c>
      <c r="D63" s="125" t="s">
        <v>160</v>
      </c>
      <c r="E63" s="305"/>
      <c r="F63" s="152">
        <v>3</v>
      </c>
      <c r="G63" s="152">
        <v>4</v>
      </c>
      <c r="H63" s="152">
        <f t="shared" si="0"/>
        <v>11</v>
      </c>
      <c r="I63" s="176">
        <v>2</v>
      </c>
      <c r="J63" s="152">
        <f t="shared" si="1"/>
        <v>22</v>
      </c>
      <c r="K63" s="152" t="str">
        <f t="shared" si="4"/>
        <v/>
      </c>
      <c r="L63" s="154"/>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row>
    <row r="64" spans="1:57" ht="21" customHeight="1" x14ac:dyDescent="0.2">
      <c r="A64" s="123">
        <v>41</v>
      </c>
      <c r="B64" s="253" t="s">
        <v>121</v>
      </c>
      <c r="C64" s="125" t="s">
        <v>436</v>
      </c>
      <c r="D64" s="125" t="s">
        <v>122</v>
      </c>
      <c r="E64" s="299" t="s">
        <v>123</v>
      </c>
      <c r="F64" s="152"/>
      <c r="G64" s="152"/>
      <c r="H64" s="152"/>
      <c r="I64" s="390"/>
      <c r="J64" s="152"/>
      <c r="K64" s="152"/>
      <c r="L64" s="154"/>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row>
    <row r="65" spans="1:57" ht="21" customHeight="1" x14ac:dyDescent="0.2">
      <c r="A65" s="123" t="s">
        <v>438</v>
      </c>
      <c r="B65" s="253" t="s">
        <v>124</v>
      </c>
      <c r="C65" s="125" t="s">
        <v>346</v>
      </c>
      <c r="D65" s="125" t="s">
        <v>125</v>
      </c>
      <c r="E65" s="298"/>
      <c r="F65" s="152"/>
      <c r="G65" s="152"/>
      <c r="H65" s="152"/>
      <c r="I65" s="391"/>
      <c r="J65" s="152"/>
      <c r="K65" s="152"/>
      <c r="L65" s="154"/>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row>
    <row r="66" spans="1:57" ht="21" customHeight="1" x14ac:dyDescent="0.15">
      <c r="A66" s="493" t="str">
        <f>IF($B$18="YES","HVAC Qi","")</f>
        <v/>
      </c>
      <c r="B66" s="389" t="str">
        <f>IF($B$18="YES","Design Review","")</f>
        <v/>
      </c>
      <c r="C66" s="397" t="str">
        <f>IF($B$18="YES","Design Review is completed according to ANSI/RESNET/ACCA 310.
Design Review is Within Tolerances
SCORING:  Satisfactory when correct or Unsatisfactory when incorrect.","")</f>
        <v/>
      </c>
      <c r="D66" s="446"/>
      <c r="E66" s="305"/>
      <c r="F66" s="392">
        <v>4</v>
      </c>
      <c r="G66" s="392">
        <v>3</v>
      </c>
      <c r="H66" s="152">
        <f t="shared" ref="H66:H70" si="5">IF(E66="n/a",0,(2*G66+F66))</f>
        <v>10</v>
      </c>
      <c r="I66" s="393">
        <v>2</v>
      </c>
      <c r="J66" s="152">
        <f t="shared" ref="J66:J70" si="6">H66*I66</f>
        <v>20</v>
      </c>
      <c r="K66" s="152" t="str">
        <f t="shared" ref="K66:K70" si="7">IF(E66="","",IF(E66="N/A","",IF(E66="Satisfactory","",IF(E66="Unsatisfactory",H66*I66,""))))</f>
        <v/>
      </c>
      <c r="L66" s="394"/>
      <c r="M66" s="56"/>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row>
    <row r="67" spans="1:57" ht="21" customHeight="1" x14ac:dyDescent="0.15">
      <c r="A67" s="494"/>
      <c r="B67" s="389" t="str">
        <f>IF($B$18="YES","Total Duct Leakage","")</f>
        <v/>
      </c>
      <c r="C67" s="397" t="str">
        <f>IF($B$18="YES","Duct leakage modeled per ANSI/RESNET/ACCA 310.
Verify documentation to ensure leakage rate test results are correctly modeled (based off testing method used) and within limit.
SCORING:  'Satisfactory' when correct or 'Unsatisfactory' when incorrect.","")</f>
        <v/>
      </c>
      <c r="D67" s="446"/>
      <c r="E67" s="305"/>
      <c r="F67" s="392">
        <v>4</v>
      </c>
      <c r="G67" s="392">
        <v>3</v>
      </c>
      <c r="H67" s="152">
        <f t="shared" si="5"/>
        <v>10</v>
      </c>
      <c r="I67" s="393">
        <v>2</v>
      </c>
      <c r="J67" s="152">
        <f t="shared" si="6"/>
        <v>20</v>
      </c>
      <c r="K67" s="152" t="str">
        <f t="shared" si="7"/>
        <v/>
      </c>
      <c r="L67" s="394"/>
      <c r="M67" s="56"/>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row>
    <row r="68" spans="1:57" ht="21" customHeight="1" x14ac:dyDescent="0.15">
      <c r="A68" s="494"/>
      <c r="B68" s="389" t="str">
        <f>IF($B$18="YES","Blower Fan Airflow","")</f>
        <v/>
      </c>
      <c r="C68" s="397" t="str">
        <f>IF($B$18="YES","Blower Fan Airflow modeled per ANSI/RESNET/ACCA 310.
Verify documentation to ensure Measured Airflow test results are correctly modeled (based off testing method used).
SCORING: 'Satisfactory' when correct or 'Unsatisfactory' when incorrect.","")</f>
        <v/>
      </c>
      <c r="D68" s="446"/>
      <c r="E68" s="305"/>
      <c r="F68" s="392">
        <v>4</v>
      </c>
      <c r="G68" s="392">
        <v>3</v>
      </c>
      <c r="H68" s="152">
        <f t="shared" si="5"/>
        <v>10</v>
      </c>
      <c r="I68" s="393">
        <v>2</v>
      </c>
      <c r="J68" s="152">
        <f t="shared" si="6"/>
        <v>20</v>
      </c>
      <c r="K68" s="152" t="str">
        <f t="shared" si="7"/>
        <v/>
      </c>
      <c r="L68" s="394"/>
      <c r="M68" s="56"/>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row>
    <row r="69" spans="1:57" ht="21" customHeight="1" x14ac:dyDescent="0.15">
      <c r="A69" s="494"/>
      <c r="B69" s="389" t="str">
        <f>IF($B$18="YES","Blower Fan Watt Draw","")</f>
        <v/>
      </c>
      <c r="C69" s="397" t="str">
        <f>IF($B$18="YES","Blower Fan Watt Draw modeled per ANSI/RESNET/ACCA 310.
Verify documentation to ensure Measured Watt Draw test results are correctly modeled (based off testing method used).
SCORING: 'Satisfactory' when correct or 'Unsatisfactory' when incorrect.","")</f>
        <v/>
      </c>
      <c r="D69" s="446"/>
      <c r="E69" s="305"/>
      <c r="F69" s="392">
        <v>4</v>
      </c>
      <c r="G69" s="392">
        <v>3</v>
      </c>
      <c r="H69" s="152">
        <f t="shared" si="5"/>
        <v>10</v>
      </c>
      <c r="I69" s="393">
        <v>2</v>
      </c>
      <c r="J69" s="152">
        <f t="shared" si="6"/>
        <v>20</v>
      </c>
      <c r="K69" s="152" t="str">
        <f t="shared" si="7"/>
        <v/>
      </c>
      <c r="L69" s="394"/>
      <c r="M69" s="56"/>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row>
    <row r="70" spans="1:57" ht="21" customHeight="1" x14ac:dyDescent="0.15">
      <c r="A70" s="495"/>
      <c r="B70" s="389" t="str">
        <f>IF($B$18="YES","Refrigerant Charge","")</f>
        <v/>
      </c>
      <c r="C70" s="397" t="str">
        <f>IF($B$18="YES","Refrigerant Charge modeled per ANSI/RESNET/ACCA 310.
Verify documentation to ensure Refrigerant Charge test results are correctly modeled (based off testing method used).
SCORING:  'Satisfactory' when correct or 'Unsatisfactory' when incorrect.","")</f>
        <v/>
      </c>
      <c r="D70" s="446"/>
      <c r="E70" s="305"/>
      <c r="F70" s="392">
        <v>4</v>
      </c>
      <c r="G70" s="392">
        <v>3</v>
      </c>
      <c r="H70" s="152">
        <f t="shared" si="5"/>
        <v>10</v>
      </c>
      <c r="I70" s="393">
        <v>2</v>
      </c>
      <c r="J70" s="152">
        <f t="shared" si="6"/>
        <v>20</v>
      </c>
      <c r="K70" s="152" t="str">
        <f t="shared" si="7"/>
        <v/>
      </c>
      <c r="L70" s="394"/>
      <c r="M70" s="56"/>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row>
    <row r="71" spans="1:57" ht="24" x14ac:dyDescent="0.15">
      <c r="A71" s="49"/>
      <c r="B71" s="54"/>
      <c r="C71" s="54"/>
      <c r="D71" s="54"/>
      <c r="E71" s="54"/>
      <c r="F71" s="54"/>
      <c r="G71" s="54"/>
      <c r="H71" s="54"/>
      <c r="I71" s="54"/>
      <c r="J71" s="54"/>
      <c r="K71" s="54"/>
      <c r="L71" s="54"/>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row>
    <row r="72" spans="1:57" ht="24" x14ac:dyDescent="0.1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row>
    <row r="73" spans="1:57" ht="24" x14ac:dyDescent="0.1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row>
    <row r="74" spans="1:57" ht="24" x14ac:dyDescent="0.1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row>
    <row r="75" spans="1:57" ht="24" x14ac:dyDescent="0.1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row>
    <row r="76" spans="1:57" ht="24" x14ac:dyDescent="0.1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row>
    <row r="77" spans="1:57" ht="24" x14ac:dyDescent="0.1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row>
    <row r="78" spans="1:57" ht="24" x14ac:dyDescent="0.1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row>
    <row r="79" spans="1:57" ht="24" x14ac:dyDescent="0.1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row>
    <row r="80" spans="1:57" ht="24" x14ac:dyDescent="0.1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row>
    <row r="81" spans="1:57" ht="24" x14ac:dyDescent="0.1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row>
    <row r="82" spans="1:57" ht="24" x14ac:dyDescent="0.1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row>
    <row r="83" spans="1:57" ht="24" x14ac:dyDescent="0.1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row>
    <row r="84" spans="1:57" ht="24" x14ac:dyDescent="0.1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row>
    <row r="85" spans="1:57" ht="24" x14ac:dyDescent="0.1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row>
    <row r="86" spans="1:57" ht="24" x14ac:dyDescent="0.1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row>
    <row r="87" spans="1:57" ht="24" x14ac:dyDescent="0.1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row>
    <row r="88" spans="1:57" ht="24" x14ac:dyDescent="0.1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row>
    <row r="89" spans="1:57" ht="24" x14ac:dyDescent="0.1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row>
    <row r="90" spans="1:57" ht="24" x14ac:dyDescent="0.1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row>
    <row r="91" spans="1:57" ht="24" x14ac:dyDescent="0.1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row>
    <row r="92" spans="1:57" ht="24" x14ac:dyDescent="0.1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row>
    <row r="93" spans="1:57" ht="24" x14ac:dyDescent="0.1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row>
    <row r="94" spans="1:57" ht="24" x14ac:dyDescent="0.1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row>
    <row r="95" spans="1:57" ht="24" x14ac:dyDescent="0.1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row>
    <row r="96" spans="1:57" ht="24" x14ac:dyDescent="0.1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row>
    <row r="97" spans="1:57" ht="24" x14ac:dyDescent="0.1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row>
    <row r="98" spans="1:57" ht="24" x14ac:dyDescent="0.1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row>
    <row r="99" spans="1:57" ht="24" x14ac:dyDescent="0.1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row>
    <row r="100" spans="1:57" ht="24" x14ac:dyDescent="0.1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row>
    <row r="101" spans="1:57" ht="24" x14ac:dyDescent="0.1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row>
    <row r="102" spans="1:57" ht="24" x14ac:dyDescent="0.1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row>
    <row r="103" spans="1:57" ht="24" x14ac:dyDescent="0.1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row>
    <row r="104" spans="1:57" ht="24" x14ac:dyDescent="0.1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row>
    <row r="105" spans="1:57" ht="24" x14ac:dyDescent="0.1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row>
    <row r="106" spans="1:57" ht="24" x14ac:dyDescent="0.1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row>
    <row r="107" spans="1:57" ht="24" x14ac:dyDescent="0.1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row>
    <row r="108" spans="1:57" ht="24" x14ac:dyDescent="0.1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row>
    <row r="109" spans="1:57" ht="24" x14ac:dyDescent="0.1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row>
    <row r="110" spans="1:57" ht="24" x14ac:dyDescent="0.1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row>
    <row r="111" spans="1:57" ht="24" x14ac:dyDescent="0.1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row>
    <row r="112" spans="1:57" ht="24" x14ac:dyDescent="0.1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row>
    <row r="113" spans="1:57" ht="24" x14ac:dyDescent="0.1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row>
    <row r="114" spans="1:57" ht="24" x14ac:dyDescent="0.1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row>
    <row r="115" spans="1:57" ht="24" x14ac:dyDescent="0.1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row>
    <row r="116" spans="1:57" ht="24" x14ac:dyDescent="0.1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row>
    <row r="117" spans="1:57" ht="24" x14ac:dyDescent="0.1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row>
    <row r="118" spans="1:57" ht="24" x14ac:dyDescent="0.1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row>
    <row r="119" spans="1:57" ht="24" x14ac:dyDescent="0.1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row>
    <row r="120" spans="1:57" ht="24" x14ac:dyDescent="0.1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row>
    <row r="121" spans="1:57" ht="24" x14ac:dyDescent="0.1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row>
    <row r="122" spans="1:57" ht="24" x14ac:dyDescent="0.1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row>
    <row r="123" spans="1:57" ht="24" x14ac:dyDescent="0.1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row>
    <row r="124" spans="1:57" ht="24" x14ac:dyDescent="0.1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row>
    <row r="125" spans="1:57" ht="24" x14ac:dyDescent="0.1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row>
    <row r="126" spans="1:57" ht="24" x14ac:dyDescent="0.1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row>
    <row r="127" spans="1:57" ht="24" x14ac:dyDescent="0.1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row>
    <row r="128" spans="1:57" ht="24" x14ac:dyDescent="0.1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row>
    <row r="129" spans="1:57" ht="24" x14ac:dyDescent="0.1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row>
    <row r="130" spans="1:57" ht="24" x14ac:dyDescent="0.1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row>
    <row r="131" spans="1:57" ht="24" x14ac:dyDescent="0.1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row>
    <row r="132" spans="1:57" ht="24" x14ac:dyDescent="0.1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row>
    <row r="133" spans="1:57" ht="24" x14ac:dyDescent="0.1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row>
    <row r="134" spans="1:57" ht="24" x14ac:dyDescent="0.1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row>
    <row r="135" spans="1:57" ht="24" x14ac:dyDescent="0.1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row>
    <row r="136" spans="1:57" ht="24" x14ac:dyDescent="0.1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row>
    <row r="137" spans="1:57" ht="24" x14ac:dyDescent="0.1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row>
    <row r="138" spans="1:57" ht="24" x14ac:dyDescent="0.1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row>
    <row r="139" spans="1:57" ht="24" x14ac:dyDescent="0.1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row>
    <row r="140" spans="1:57" ht="24" x14ac:dyDescent="0.1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row>
    <row r="141" spans="1:57" ht="24" x14ac:dyDescent="0.1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row>
    <row r="142" spans="1:57" ht="24" x14ac:dyDescent="0.1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row>
    <row r="143" spans="1:57" ht="24" x14ac:dyDescent="0.1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row>
    <row r="144" spans="1:57" ht="24" x14ac:dyDescent="0.1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row>
    <row r="145" spans="1:57" ht="24" x14ac:dyDescent="0.1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row>
    <row r="146" spans="1:57" ht="24" x14ac:dyDescent="0.1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row>
    <row r="147" spans="1:57" ht="24" x14ac:dyDescent="0.1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row>
    <row r="148" spans="1:57" ht="24" x14ac:dyDescent="0.1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row>
    <row r="149" spans="1:57" ht="24" x14ac:dyDescent="0.1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row>
    <row r="150" spans="1:57" ht="24" x14ac:dyDescent="0.1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row>
    <row r="151" spans="1:57" ht="24" x14ac:dyDescent="0.1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row>
    <row r="152" spans="1:57" ht="24" x14ac:dyDescent="0.1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row>
    <row r="153" spans="1:57" ht="24" x14ac:dyDescent="0.1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row>
    <row r="154" spans="1:57" ht="24" x14ac:dyDescent="0.1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row>
    <row r="155" spans="1:57" ht="24" x14ac:dyDescent="0.1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row>
    <row r="156" spans="1:57" ht="24" x14ac:dyDescent="0.1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row>
    <row r="157" spans="1:57" ht="24" x14ac:dyDescent="0.1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row>
    <row r="158" spans="1:57" ht="24" x14ac:dyDescent="0.1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row>
    <row r="159" spans="1:57" ht="24" x14ac:dyDescent="0.1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row>
    <row r="160" spans="1:57" ht="24" x14ac:dyDescent="0.1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row>
    <row r="161" spans="1:57" ht="24" x14ac:dyDescent="0.1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row>
    <row r="162" spans="1:57" ht="24" x14ac:dyDescent="0.1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row>
    <row r="163" spans="1:57" ht="24" x14ac:dyDescent="0.1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row>
    <row r="164" spans="1:57" ht="24" x14ac:dyDescent="0.1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row>
    <row r="165" spans="1:57" ht="24" x14ac:dyDescent="0.1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row>
    <row r="166" spans="1:57" ht="24" x14ac:dyDescent="0.1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row>
    <row r="167" spans="1:57" ht="24" x14ac:dyDescent="0.1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row>
    <row r="168" spans="1:57" ht="24" x14ac:dyDescent="0.1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row>
    <row r="169" spans="1:57" x14ac:dyDescent="0.2">
      <c r="A169" s="29"/>
      <c r="B169" s="19"/>
      <c r="E169" s="30"/>
    </row>
    <row r="170" spans="1:57" x14ac:dyDescent="0.2">
      <c r="A170" s="29"/>
      <c r="B170" s="19"/>
      <c r="E170" s="30"/>
    </row>
    <row r="171" spans="1:57" x14ac:dyDescent="0.2">
      <c r="A171" s="29"/>
      <c r="B171" s="19"/>
      <c r="E171" s="30"/>
    </row>
    <row r="172" spans="1:57" x14ac:dyDescent="0.2">
      <c r="A172" s="29"/>
      <c r="B172" s="19"/>
      <c r="E172" s="30"/>
    </row>
    <row r="173" spans="1:57" x14ac:dyDescent="0.2">
      <c r="A173" s="29"/>
      <c r="B173" s="19"/>
      <c r="E173" s="30"/>
    </row>
    <row r="174" spans="1:57" x14ac:dyDescent="0.2">
      <c r="A174" s="29"/>
      <c r="B174" s="19"/>
      <c r="E174" s="30"/>
    </row>
    <row r="175" spans="1:57" x14ac:dyDescent="0.2">
      <c r="A175" s="29"/>
      <c r="B175" s="19"/>
      <c r="E175" s="30"/>
    </row>
    <row r="176" spans="1:57" x14ac:dyDescent="0.2">
      <c r="A176" s="29"/>
      <c r="B176" s="19"/>
      <c r="E176" s="30"/>
    </row>
    <row r="177" spans="1:5" x14ac:dyDescent="0.2">
      <c r="A177" s="29"/>
      <c r="B177" s="19"/>
      <c r="E177" s="30"/>
    </row>
    <row r="178" spans="1:5" x14ac:dyDescent="0.2">
      <c r="A178" s="29"/>
      <c r="B178" s="19"/>
      <c r="E178" s="30"/>
    </row>
    <row r="179" spans="1:5" x14ac:dyDescent="0.2">
      <c r="A179" s="29"/>
      <c r="B179" s="19"/>
      <c r="E179" s="30"/>
    </row>
    <row r="180" spans="1:5" x14ac:dyDescent="0.2">
      <c r="A180" s="29"/>
      <c r="B180" s="19"/>
      <c r="E180" s="30"/>
    </row>
    <row r="181" spans="1:5" x14ac:dyDescent="0.2">
      <c r="A181" s="29"/>
      <c r="B181" s="19"/>
      <c r="E181" s="30"/>
    </row>
    <row r="182" spans="1:5" x14ac:dyDescent="0.2">
      <c r="A182" s="29"/>
      <c r="B182" s="19"/>
      <c r="E182" s="30"/>
    </row>
    <row r="183" spans="1:5" x14ac:dyDescent="0.2">
      <c r="A183" s="29"/>
      <c r="B183" s="19"/>
      <c r="E183" s="30"/>
    </row>
    <row r="184" spans="1:5" x14ac:dyDescent="0.2">
      <c r="A184" s="29"/>
      <c r="B184" s="19"/>
      <c r="E184" s="30"/>
    </row>
    <row r="185" spans="1:5" x14ac:dyDescent="0.2">
      <c r="A185" s="29"/>
      <c r="B185" s="19"/>
      <c r="E185" s="30"/>
    </row>
    <row r="186" spans="1:5" x14ac:dyDescent="0.2">
      <c r="A186" s="29"/>
      <c r="B186" s="19"/>
      <c r="E186" s="30"/>
    </row>
    <row r="187" spans="1:5" x14ac:dyDescent="0.2">
      <c r="A187" s="29"/>
      <c r="B187" s="19"/>
      <c r="E187" s="30"/>
    </row>
    <row r="188" spans="1:5" x14ac:dyDescent="0.2">
      <c r="A188" s="29"/>
      <c r="B188" s="19"/>
      <c r="E188" s="30"/>
    </row>
    <row r="189" spans="1:5" x14ac:dyDescent="0.2">
      <c r="A189" s="29"/>
      <c r="B189" s="19"/>
      <c r="E189" s="30"/>
    </row>
    <row r="190" spans="1:5" x14ac:dyDescent="0.2">
      <c r="A190" s="29"/>
      <c r="B190" s="19"/>
      <c r="E190" s="30"/>
    </row>
    <row r="191" spans="1:5" x14ac:dyDescent="0.2">
      <c r="A191" s="29"/>
      <c r="B191" s="19"/>
      <c r="E191" s="30"/>
    </row>
    <row r="192" spans="1:5" x14ac:dyDescent="0.2">
      <c r="A192" s="29"/>
      <c r="B192" s="19"/>
      <c r="E192" s="30"/>
    </row>
    <row r="193" spans="1:5" x14ac:dyDescent="0.2">
      <c r="A193" s="29"/>
      <c r="B193" s="19"/>
      <c r="E193" s="30"/>
    </row>
    <row r="194" spans="1:5" x14ac:dyDescent="0.2">
      <c r="A194" s="29"/>
      <c r="B194" s="19"/>
      <c r="E194" s="30"/>
    </row>
    <row r="195" spans="1:5" x14ac:dyDescent="0.2">
      <c r="A195" s="29"/>
      <c r="B195" s="19"/>
      <c r="E195" s="30"/>
    </row>
    <row r="196" spans="1:5" x14ac:dyDescent="0.2">
      <c r="A196" s="29"/>
      <c r="B196" s="19"/>
      <c r="E196" s="30"/>
    </row>
    <row r="197" spans="1:5" x14ac:dyDescent="0.2">
      <c r="A197" s="29"/>
      <c r="B197" s="19"/>
      <c r="E197" s="30"/>
    </row>
    <row r="198" spans="1:5" x14ac:dyDescent="0.2">
      <c r="A198" s="29"/>
      <c r="B198" s="19"/>
      <c r="E198" s="30"/>
    </row>
    <row r="199" spans="1:5" x14ac:dyDescent="0.2">
      <c r="A199" s="29"/>
      <c r="B199" s="19"/>
      <c r="E199" s="30"/>
    </row>
    <row r="200" spans="1:5" x14ac:dyDescent="0.2">
      <c r="A200" s="29"/>
      <c r="B200" s="19"/>
      <c r="E200" s="30"/>
    </row>
    <row r="201" spans="1:5" x14ac:dyDescent="0.2">
      <c r="A201" s="29"/>
      <c r="B201" s="19"/>
      <c r="E201" s="30"/>
    </row>
    <row r="202" spans="1:5" x14ac:dyDescent="0.2">
      <c r="A202" s="29"/>
      <c r="B202" s="19"/>
      <c r="E202" s="30"/>
    </row>
    <row r="203" spans="1:5" x14ac:dyDescent="0.2">
      <c r="A203" s="29"/>
      <c r="B203" s="19"/>
      <c r="E203" s="30"/>
    </row>
    <row r="204" spans="1:5" x14ac:dyDescent="0.2">
      <c r="A204" s="29"/>
      <c r="B204" s="19"/>
      <c r="E204" s="30"/>
    </row>
    <row r="205" spans="1:5" x14ac:dyDescent="0.2">
      <c r="A205" s="29"/>
      <c r="B205" s="19"/>
      <c r="E205" s="30"/>
    </row>
    <row r="206" spans="1:5" x14ac:dyDescent="0.2">
      <c r="A206" s="29"/>
      <c r="B206" s="19"/>
      <c r="E206" s="30"/>
    </row>
    <row r="207" spans="1:5" x14ac:dyDescent="0.2">
      <c r="A207" s="29"/>
      <c r="B207" s="19"/>
      <c r="E207" s="30"/>
    </row>
    <row r="208" spans="1:5" x14ac:dyDescent="0.2">
      <c r="A208" s="29"/>
      <c r="B208" s="19"/>
      <c r="E208" s="30"/>
    </row>
    <row r="209" spans="1:5" x14ac:dyDescent="0.2">
      <c r="A209" s="29"/>
      <c r="B209" s="19"/>
      <c r="E209" s="30"/>
    </row>
    <row r="210" spans="1:5" x14ac:dyDescent="0.2">
      <c r="A210" s="29"/>
      <c r="B210" s="19"/>
      <c r="E210" s="30"/>
    </row>
    <row r="211" spans="1:5" x14ac:dyDescent="0.2">
      <c r="A211" s="29"/>
      <c r="B211" s="19"/>
      <c r="E211" s="30"/>
    </row>
    <row r="212" spans="1:5" x14ac:dyDescent="0.2">
      <c r="A212" s="29"/>
      <c r="B212" s="19"/>
      <c r="E212" s="30"/>
    </row>
    <row r="213" spans="1:5" x14ac:dyDescent="0.2">
      <c r="A213" s="29"/>
      <c r="B213" s="19"/>
      <c r="E213" s="30"/>
    </row>
    <row r="214" spans="1:5" x14ac:dyDescent="0.2">
      <c r="A214" s="29"/>
      <c r="B214" s="19"/>
      <c r="E214" s="30"/>
    </row>
    <row r="215" spans="1:5" x14ac:dyDescent="0.2">
      <c r="A215" s="29"/>
      <c r="B215" s="19"/>
      <c r="E215" s="30"/>
    </row>
    <row r="216" spans="1:5" x14ac:dyDescent="0.2">
      <c r="A216" s="29"/>
      <c r="B216" s="19"/>
      <c r="E216" s="30"/>
    </row>
    <row r="217" spans="1:5" x14ac:dyDescent="0.2">
      <c r="A217" s="29"/>
      <c r="B217" s="19"/>
      <c r="E217" s="30"/>
    </row>
    <row r="218" spans="1:5" x14ac:dyDescent="0.2">
      <c r="A218" s="29"/>
      <c r="B218" s="19"/>
      <c r="E218" s="30"/>
    </row>
    <row r="219" spans="1:5" x14ac:dyDescent="0.2">
      <c r="A219" s="29"/>
      <c r="B219" s="19"/>
      <c r="E219" s="30"/>
    </row>
    <row r="220" spans="1:5" x14ac:dyDescent="0.2">
      <c r="A220" s="29"/>
      <c r="B220" s="19"/>
      <c r="E220" s="30"/>
    </row>
    <row r="221" spans="1:5" x14ac:dyDescent="0.2">
      <c r="A221" s="29"/>
      <c r="B221" s="19"/>
      <c r="E221" s="30"/>
    </row>
    <row r="222" spans="1:5" x14ac:dyDescent="0.2">
      <c r="A222" s="29"/>
      <c r="B222" s="19"/>
      <c r="E222" s="30"/>
    </row>
    <row r="223" spans="1:5" x14ac:dyDescent="0.2">
      <c r="A223" s="29"/>
      <c r="B223" s="19"/>
      <c r="E223" s="30"/>
    </row>
    <row r="224" spans="1:5" x14ac:dyDescent="0.2">
      <c r="A224" s="29"/>
      <c r="B224" s="19"/>
      <c r="E224" s="30"/>
    </row>
    <row r="225" spans="1:5" x14ac:dyDescent="0.2">
      <c r="A225" s="29"/>
      <c r="B225" s="19"/>
      <c r="E225" s="30"/>
    </row>
    <row r="226" spans="1:5" x14ac:dyDescent="0.2">
      <c r="A226" s="29"/>
      <c r="B226" s="19"/>
      <c r="E226" s="30"/>
    </row>
    <row r="227" spans="1:5" x14ac:dyDescent="0.2">
      <c r="A227" s="29"/>
      <c r="B227" s="19"/>
      <c r="E227" s="30"/>
    </row>
    <row r="228" spans="1:5" x14ac:dyDescent="0.2">
      <c r="A228" s="29"/>
      <c r="B228" s="19"/>
      <c r="E228" s="30"/>
    </row>
    <row r="229" spans="1:5" x14ac:dyDescent="0.2">
      <c r="A229" s="29"/>
      <c r="B229" s="19"/>
      <c r="E229" s="30"/>
    </row>
    <row r="230" spans="1:5" x14ac:dyDescent="0.2">
      <c r="A230" s="29"/>
      <c r="B230" s="19"/>
      <c r="E230" s="30"/>
    </row>
    <row r="231" spans="1:5" x14ac:dyDescent="0.2">
      <c r="A231" s="29"/>
      <c r="B231" s="19"/>
      <c r="E231" s="30"/>
    </row>
    <row r="232" spans="1:5" x14ac:dyDescent="0.2">
      <c r="A232" s="29"/>
      <c r="B232" s="19"/>
      <c r="E232" s="30"/>
    </row>
    <row r="233" spans="1:5" x14ac:dyDescent="0.2">
      <c r="A233" s="29"/>
      <c r="B233" s="19"/>
      <c r="E233" s="30"/>
    </row>
    <row r="234" spans="1:5" x14ac:dyDescent="0.2">
      <c r="A234" s="29"/>
      <c r="B234" s="19"/>
      <c r="E234" s="30"/>
    </row>
    <row r="235" spans="1:5" x14ac:dyDescent="0.2">
      <c r="A235" s="29"/>
      <c r="B235" s="19"/>
      <c r="E235" s="30"/>
    </row>
    <row r="236" spans="1:5" x14ac:dyDescent="0.2">
      <c r="A236" s="29"/>
      <c r="B236" s="19"/>
      <c r="E236" s="30"/>
    </row>
    <row r="237" spans="1:5" x14ac:dyDescent="0.2">
      <c r="A237" s="29"/>
      <c r="B237" s="19"/>
      <c r="E237" s="30"/>
    </row>
    <row r="238" spans="1:5" x14ac:dyDescent="0.2">
      <c r="A238" s="29"/>
      <c r="B238" s="19"/>
      <c r="E238" s="30"/>
    </row>
    <row r="239" spans="1:5" x14ac:dyDescent="0.2">
      <c r="A239" s="29"/>
      <c r="B239" s="19"/>
      <c r="E239" s="30"/>
    </row>
    <row r="240" spans="1:5" x14ac:dyDescent="0.2">
      <c r="A240" s="29"/>
      <c r="B240" s="19"/>
      <c r="E240" s="30"/>
    </row>
    <row r="241" spans="1:5" x14ac:dyDescent="0.2">
      <c r="A241" s="29"/>
      <c r="B241" s="19"/>
      <c r="E241" s="30"/>
    </row>
    <row r="242" spans="1:5" x14ac:dyDescent="0.2">
      <c r="A242" s="29"/>
      <c r="B242" s="19"/>
      <c r="E242" s="30"/>
    </row>
    <row r="243" spans="1:5" x14ac:dyDescent="0.2">
      <c r="A243" s="29"/>
      <c r="B243" s="19"/>
      <c r="E243" s="30"/>
    </row>
    <row r="244" spans="1:5" x14ac:dyDescent="0.2">
      <c r="A244" s="29"/>
      <c r="B244" s="19"/>
      <c r="E244" s="30"/>
    </row>
    <row r="245" spans="1:5" x14ac:dyDescent="0.2">
      <c r="A245" s="29"/>
      <c r="B245" s="19"/>
      <c r="E245" s="30"/>
    </row>
    <row r="246" spans="1:5" x14ac:dyDescent="0.2">
      <c r="A246" s="29"/>
      <c r="B246" s="19"/>
      <c r="E246" s="30"/>
    </row>
    <row r="247" spans="1:5" x14ac:dyDescent="0.2">
      <c r="A247" s="29"/>
      <c r="B247" s="19"/>
      <c r="E247" s="30"/>
    </row>
    <row r="248" spans="1:5" x14ac:dyDescent="0.2">
      <c r="A248" s="29"/>
      <c r="B248" s="19"/>
      <c r="E248" s="30"/>
    </row>
    <row r="249" spans="1:5" x14ac:dyDescent="0.2">
      <c r="A249" s="29"/>
      <c r="B249" s="19"/>
      <c r="E249" s="30"/>
    </row>
    <row r="250" spans="1:5" x14ac:dyDescent="0.2">
      <c r="A250" s="29"/>
      <c r="B250" s="19"/>
      <c r="E250" s="30"/>
    </row>
    <row r="251" spans="1:5" x14ac:dyDescent="0.2">
      <c r="A251" s="29"/>
      <c r="B251" s="19"/>
      <c r="E251" s="30"/>
    </row>
    <row r="252" spans="1:5" x14ac:dyDescent="0.2">
      <c r="A252" s="29"/>
      <c r="B252" s="19"/>
      <c r="E252" s="30"/>
    </row>
    <row r="253" spans="1:5" x14ac:dyDescent="0.2">
      <c r="A253" s="29"/>
      <c r="B253" s="19"/>
      <c r="E253" s="30"/>
    </row>
    <row r="254" spans="1:5" x14ac:dyDescent="0.2">
      <c r="A254" s="29"/>
      <c r="B254" s="19"/>
      <c r="E254" s="30"/>
    </row>
    <row r="255" spans="1:5" x14ac:dyDescent="0.2">
      <c r="A255" s="29"/>
      <c r="B255" s="19"/>
      <c r="E255" s="30"/>
    </row>
    <row r="256" spans="1:5" x14ac:dyDescent="0.2">
      <c r="A256" s="29"/>
      <c r="B256" s="19"/>
      <c r="E256" s="30"/>
    </row>
    <row r="257" spans="1:5" x14ac:dyDescent="0.2">
      <c r="A257" s="29"/>
      <c r="B257" s="19"/>
      <c r="E257" s="30"/>
    </row>
    <row r="258" spans="1:5" x14ac:dyDescent="0.2">
      <c r="A258" s="29"/>
      <c r="B258" s="19"/>
      <c r="E258" s="30"/>
    </row>
    <row r="259" spans="1:5" x14ac:dyDescent="0.2">
      <c r="A259" s="29"/>
      <c r="B259" s="19"/>
      <c r="E259" s="30"/>
    </row>
    <row r="260" spans="1:5" x14ac:dyDescent="0.2">
      <c r="A260" s="29"/>
      <c r="B260" s="19"/>
      <c r="E260" s="30"/>
    </row>
    <row r="261" spans="1:5" x14ac:dyDescent="0.2">
      <c r="A261" s="29"/>
      <c r="B261" s="19"/>
      <c r="E261" s="30"/>
    </row>
    <row r="262" spans="1:5" x14ac:dyDescent="0.2">
      <c r="A262" s="29"/>
      <c r="B262" s="19"/>
      <c r="E262" s="30"/>
    </row>
    <row r="263" spans="1:5" x14ac:dyDescent="0.2">
      <c r="A263" s="29"/>
      <c r="B263" s="19"/>
      <c r="E263" s="30"/>
    </row>
    <row r="264" spans="1:5" x14ac:dyDescent="0.2">
      <c r="A264" s="29"/>
      <c r="B264" s="19"/>
      <c r="E264" s="30"/>
    </row>
    <row r="265" spans="1:5" x14ac:dyDescent="0.2">
      <c r="A265" s="29"/>
      <c r="B265" s="19"/>
      <c r="E265" s="30"/>
    </row>
    <row r="266" spans="1:5" x14ac:dyDescent="0.2">
      <c r="A266" s="29"/>
      <c r="B266" s="19"/>
      <c r="E266" s="30"/>
    </row>
    <row r="267" spans="1:5" x14ac:dyDescent="0.2">
      <c r="A267" s="29"/>
      <c r="B267" s="19"/>
      <c r="E267" s="30"/>
    </row>
    <row r="268" spans="1:5" x14ac:dyDescent="0.2">
      <c r="A268" s="29"/>
      <c r="B268" s="19"/>
      <c r="E268" s="30"/>
    </row>
    <row r="269" spans="1:5" x14ac:dyDescent="0.2">
      <c r="A269" s="29"/>
      <c r="B269" s="19"/>
      <c r="E269" s="30"/>
    </row>
    <row r="270" spans="1:5" x14ac:dyDescent="0.2">
      <c r="A270" s="29"/>
      <c r="B270" s="19"/>
      <c r="E270" s="30"/>
    </row>
    <row r="271" spans="1:5" x14ac:dyDescent="0.2">
      <c r="A271" s="29"/>
      <c r="B271" s="19"/>
      <c r="E271" s="30"/>
    </row>
    <row r="272" spans="1:5" x14ac:dyDescent="0.2">
      <c r="A272" s="29"/>
      <c r="B272" s="19"/>
      <c r="E272" s="30"/>
    </row>
    <row r="273" spans="1:5" x14ac:dyDescent="0.2">
      <c r="A273" s="29"/>
      <c r="B273" s="19"/>
      <c r="E273" s="30"/>
    </row>
    <row r="274" spans="1:5" x14ac:dyDescent="0.2">
      <c r="A274" s="29"/>
      <c r="B274" s="19"/>
      <c r="E274" s="30"/>
    </row>
    <row r="275" spans="1:5" x14ac:dyDescent="0.2">
      <c r="A275" s="29"/>
      <c r="B275" s="19"/>
      <c r="E275" s="30"/>
    </row>
    <row r="276" spans="1:5" x14ac:dyDescent="0.2">
      <c r="A276" s="29"/>
      <c r="B276" s="19"/>
      <c r="E276" s="30"/>
    </row>
    <row r="277" spans="1:5" x14ac:dyDescent="0.2">
      <c r="A277" s="29"/>
      <c r="B277" s="19"/>
      <c r="E277" s="30"/>
    </row>
    <row r="278" spans="1:5" x14ac:dyDescent="0.2">
      <c r="A278" s="29"/>
      <c r="B278" s="19"/>
      <c r="E278" s="30"/>
    </row>
    <row r="279" spans="1:5" x14ac:dyDescent="0.2">
      <c r="A279" s="29"/>
      <c r="B279" s="19"/>
      <c r="E279" s="30"/>
    </row>
    <row r="280" spans="1:5" x14ac:dyDescent="0.2">
      <c r="A280" s="29"/>
      <c r="B280" s="19"/>
      <c r="E280" s="30"/>
    </row>
    <row r="281" spans="1:5" x14ac:dyDescent="0.2">
      <c r="A281" s="29"/>
      <c r="B281" s="19"/>
      <c r="E281" s="30"/>
    </row>
    <row r="282" spans="1:5" x14ac:dyDescent="0.2">
      <c r="A282" s="29"/>
      <c r="B282" s="19"/>
      <c r="E282" s="30"/>
    </row>
    <row r="283" spans="1:5" x14ac:dyDescent="0.2">
      <c r="A283" s="29"/>
      <c r="B283" s="19"/>
      <c r="E283" s="30"/>
    </row>
    <row r="284" spans="1:5" x14ac:dyDescent="0.2">
      <c r="A284" s="29"/>
      <c r="B284" s="19"/>
      <c r="E284" s="30"/>
    </row>
    <row r="285" spans="1:5" x14ac:dyDescent="0.2">
      <c r="A285" s="29"/>
      <c r="B285" s="19"/>
      <c r="E285" s="30"/>
    </row>
    <row r="286" spans="1:5" x14ac:dyDescent="0.2">
      <c r="A286" s="29"/>
      <c r="B286" s="19"/>
      <c r="E286" s="30"/>
    </row>
    <row r="287" spans="1:5" x14ac:dyDescent="0.2">
      <c r="A287" s="29"/>
      <c r="B287" s="19"/>
      <c r="E287" s="30"/>
    </row>
    <row r="288" spans="1:5" x14ac:dyDescent="0.2">
      <c r="A288" s="29"/>
      <c r="B288" s="19"/>
      <c r="E288" s="30"/>
    </row>
    <row r="289" spans="1:5" x14ac:dyDescent="0.2">
      <c r="A289" s="29"/>
      <c r="B289" s="19"/>
      <c r="E289" s="30"/>
    </row>
    <row r="290" spans="1:5" x14ac:dyDescent="0.2">
      <c r="A290" s="29"/>
      <c r="B290" s="19"/>
      <c r="E290" s="30"/>
    </row>
    <row r="291" spans="1:5" x14ac:dyDescent="0.2">
      <c r="A291" s="29"/>
      <c r="B291" s="19"/>
      <c r="E291" s="30"/>
    </row>
    <row r="292" spans="1:5" x14ac:dyDescent="0.2">
      <c r="A292" s="29"/>
      <c r="B292" s="19"/>
      <c r="E292" s="30"/>
    </row>
    <row r="293" spans="1:5" x14ac:dyDescent="0.2">
      <c r="A293" s="29"/>
      <c r="B293" s="19"/>
      <c r="E293" s="30"/>
    </row>
    <row r="294" spans="1:5" x14ac:dyDescent="0.2">
      <c r="A294" s="29"/>
      <c r="B294" s="19"/>
      <c r="E294" s="30"/>
    </row>
    <row r="295" spans="1:5" x14ac:dyDescent="0.2">
      <c r="A295" s="29"/>
      <c r="B295" s="19"/>
      <c r="E295" s="30"/>
    </row>
    <row r="296" spans="1:5" x14ac:dyDescent="0.2">
      <c r="A296" s="29"/>
      <c r="B296" s="19"/>
      <c r="E296" s="30"/>
    </row>
    <row r="297" spans="1:5" x14ac:dyDescent="0.2">
      <c r="A297" s="29"/>
      <c r="B297" s="19"/>
      <c r="E297" s="30"/>
    </row>
    <row r="298" spans="1:5" x14ac:dyDescent="0.2">
      <c r="A298" s="29"/>
      <c r="B298" s="19"/>
      <c r="E298" s="30"/>
    </row>
    <row r="299" spans="1:5" x14ac:dyDescent="0.2">
      <c r="A299" s="29"/>
      <c r="B299" s="19"/>
      <c r="E299" s="30"/>
    </row>
    <row r="300" spans="1:5" x14ac:dyDescent="0.2">
      <c r="A300" s="29"/>
      <c r="B300" s="19"/>
      <c r="E300" s="30"/>
    </row>
    <row r="301" spans="1:5" x14ac:dyDescent="0.2">
      <c r="A301" s="29"/>
      <c r="B301" s="19"/>
      <c r="E301" s="30"/>
    </row>
    <row r="302" spans="1:5" x14ac:dyDescent="0.2">
      <c r="A302" s="29"/>
      <c r="B302" s="19"/>
      <c r="E302" s="30"/>
    </row>
    <row r="303" spans="1:5" x14ac:dyDescent="0.2">
      <c r="A303" s="29"/>
      <c r="B303" s="19"/>
      <c r="E303" s="30"/>
    </row>
    <row r="304" spans="1:5" x14ac:dyDescent="0.2">
      <c r="A304" s="29"/>
      <c r="B304" s="19"/>
      <c r="E304" s="30"/>
    </row>
    <row r="305" spans="1:5" x14ac:dyDescent="0.2">
      <c r="A305" s="29"/>
      <c r="B305" s="19"/>
      <c r="E305" s="30"/>
    </row>
    <row r="306" spans="1:5" x14ac:dyDescent="0.2">
      <c r="A306" s="29"/>
      <c r="B306" s="19"/>
      <c r="E306" s="30"/>
    </row>
    <row r="307" spans="1:5" x14ac:dyDescent="0.2">
      <c r="A307" s="29"/>
      <c r="B307" s="19"/>
      <c r="E307" s="30"/>
    </row>
    <row r="308" spans="1:5" x14ac:dyDescent="0.2">
      <c r="A308" s="29"/>
      <c r="B308" s="19"/>
      <c r="E308" s="30"/>
    </row>
    <row r="309" spans="1:5" x14ac:dyDescent="0.2">
      <c r="A309" s="29"/>
      <c r="B309" s="19"/>
      <c r="E309" s="30"/>
    </row>
    <row r="310" spans="1:5" x14ac:dyDescent="0.2">
      <c r="A310" s="29"/>
      <c r="B310" s="19"/>
      <c r="E310" s="30"/>
    </row>
    <row r="311" spans="1:5" x14ac:dyDescent="0.2">
      <c r="A311" s="29"/>
      <c r="B311" s="19"/>
      <c r="E311" s="30"/>
    </row>
    <row r="312" spans="1:5" x14ac:dyDescent="0.2">
      <c r="A312" s="29"/>
      <c r="B312" s="19"/>
      <c r="E312" s="30"/>
    </row>
    <row r="313" spans="1:5" x14ac:dyDescent="0.2">
      <c r="A313" s="29"/>
      <c r="B313" s="19"/>
      <c r="E313" s="30"/>
    </row>
    <row r="314" spans="1:5" x14ac:dyDescent="0.2">
      <c r="A314" s="29"/>
      <c r="B314" s="19"/>
      <c r="E314" s="30"/>
    </row>
    <row r="315" spans="1:5" x14ac:dyDescent="0.2">
      <c r="A315" s="29"/>
      <c r="B315" s="19"/>
      <c r="E315" s="30"/>
    </row>
    <row r="316" spans="1:5" x14ac:dyDescent="0.2">
      <c r="A316" s="29"/>
      <c r="B316" s="19"/>
      <c r="E316" s="30"/>
    </row>
    <row r="317" spans="1:5" x14ac:dyDescent="0.2">
      <c r="A317" s="29"/>
      <c r="B317" s="19"/>
      <c r="E317" s="30"/>
    </row>
    <row r="318" spans="1:5" x14ac:dyDescent="0.2">
      <c r="A318" s="29"/>
      <c r="B318" s="19"/>
      <c r="E318" s="30"/>
    </row>
    <row r="319" spans="1:5" x14ac:dyDescent="0.2">
      <c r="A319" s="29"/>
      <c r="B319" s="19"/>
      <c r="E319" s="30"/>
    </row>
    <row r="320" spans="1:5" x14ac:dyDescent="0.2">
      <c r="A320" s="29"/>
      <c r="B320" s="19"/>
      <c r="E320" s="30"/>
    </row>
    <row r="321" spans="1:5" x14ac:dyDescent="0.2">
      <c r="A321" s="29"/>
      <c r="B321" s="19"/>
      <c r="E321" s="30"/>
    </row>
    <row r="322" spans="1:5" x14ac:dyDescent="0.2">
      <c r="A322" s="29"/>
      <c r="B322" s="19"/>
      <c r="E322" s="30"/>
    </row>
    <row r="323" spans="1:5" x14ac:dyDescent="0.2">
      <c r="A323" s="29"/>
      <c r="B323" s="19"/>
      <c r="E323" s="30"/>
    </row>
    <row r="324" spans="1:5" x14ac:dyDescent="0.2">
      <c r="A324" s="29"/>
      <c r="B324" s="19"/>
      <c r="E324" s="30"/>
    </row>
    <row r="325" spans="1:5" x14ac:dyDescent="0.2">
      <c r="A325" s="29"/>
      <c r="B325" s="19"/>
      <c r="E325" s="30"/>
    </row>
    <row r="326" spans="1:5" x14ac:dyDescent="0.2">
      <c r="A326" s="29"/>
      <c r="B326" s="19"/>
      <c r="E326" s="30"/>
    </row>
    <row r="327" spans="1:5" x14ac:dyDescent="0.2">
      <c r="A327" s="29"/>
      <c r="B327" s="19"/>
      <c r="E327" s="30"/>
    </row>
    <row r="328" spans="1:5" x14ac:dyDescent="0.2">
      <c r="A328" s="29"/>
      <c r="B328" s="19"/>
      <c r="E328" s="30"/>
    </row>
    <row r="329" spans="1:5" x14ac:dyDescent="0.2">
      <c r="A329" s="29"/>
      <c r="B329" s="19"/>
      <c r="E329" s="30"/>
    </row>
    <row r="330" spans="1:5" x14ac:dyDescent="0.2">
      <c r="A330" s="29"/>
      <c r="B330" s="19"/>
      <c r="E330" s="30"/>
    </row>
    <row r="331" spans="1:5" x14ac:dyDescent="0.2">
      <c r="A331" s="29"/>
      <c r="B331" s="19"/>
      <c r="E331" s="30"/>
    </row>
    <row r="332" spans="1:5" x14ac:dyDescent="0.2">
      <c r="A332" s="29"/>
      <c r="B332" s="19"/>
      <c r="E332" s="30"/>
    </row>
    <row r="333" spans="1:5" x14ac:dyDescent="0.2">
      <c r="A333" s="29"/>
      <c r="B333" s="19"/>
      <c r="E333" s="30"/>
    </row>
    <row r="334" spans="1:5" x14ac:dyDescent="0.2">
      <c r="A334" s="29"/>
      <c r="B334" s="19"/>
      <c r="E334" s="30"/>
    </row>
    <row r="335" spans="1:5" x14ac:dyDescent="0.2">
      <c r="A335" s="29"/>
      <c r="B335" s="19"/>
      <c r="E335" s="30"/>
    </row>
    <row r="336" spans="1:5" x14ac:dyDescent="0.2">
      <c r="A336" s="29"/>
      <c r="B336" s="19"/>
      <c r="E336" s="30"/>
    </row>
    <row r="337" spans="1:5" x14ac:dyDescent="0.2">
      <c r="A337" s="29"/>
      <c r="B337" s="19"/>
      <c r="E337" s="30"/>
    </row>
    <row r="338" spans="1:5" x14ac:dyDescent="0.2">
      <c r="A338" s="29"/>
      <c r="B338" s="19"/>
      <c r="E338" s="30"/>
    </row>
    <row r="339" spans="1:5" x14ac:dyDescent="0.2">
      <c r="A339" s="29"/>
      <c r="B339" s="19"/>
      <c r="E339" s="30"/>
    </row>
    <row r="340" spans="1:5" x14ac:dyDescent="0.2">
      <c r="A340" s="29"/>
      <c r="B340" s="19"/>
      <c r="E340" s="30"/>
    </row>
    <row r="341" spans="1:5" x14ac:dyDescent="0.2">
      <c r="A341" s="29"/>
      <c r="B341" s="19"/>
      <c r="E341" s="30"/>
    </row>
    <row r="342" spans="1:5" x14ac:dyDescent="0.2">
      <c r="A342" s="29"/>
      <c r="B342" s="19"/>
      <c r="E342" s="30"/>
    </row>
    <row r="343" spans="1:5" x14ac:dyDescent="0.2">
      <c r="A343" s="29"/>
      <c r="B343" s="19"/>
      <c r="E343" s="30"/>
    </row>
    <row r="344" spans="1:5" x14ac:dyDescent="0.2">
      <c r="A344" s="29"/>
      <c r="B344" s="19"/>
      <c r="E344" s="30"/>
    </row>
    <row r="345" spans="1:5" x14ac:dyDescent="0.2">
      <c r="A345" s="29"/>
      <c r="B345" s="19"/>
      <c r="E345" s="30"/>
    </row>
    <row r="346" spans="1:5" x14ac:dyDescent="0.2">
      <c r="A346" s="29"/>
      <c r="B346" s="19"/>
      <c r="E346" s="30"/>
    </row>
    <row r="347" spans="1:5" x14ac:dyDescent="0.2">
      <c r="A347" s="29"/>
      <c r="B347" s="19"/>
      <c r="E347" s="30"/>
    </row>
    <row r="348" spans="1:5" x14ac:dyDescent="0.2">
      <c r="A348" s="29"/>
      <c r="B348" s="19"/>
      <c r="E348" s="30"/>
    </row>
    <row r="349" spans="1:5" x14ac:dyDescent="0.2">
      <c r="A349" s="29"/>
      <c r="B349" s="19"/>
      <c r="E349" s="30"/>
    </row>
    <row r="350" spans="1:5" x14ac:dyDescent="0.2">
      <c r="A350" s="29"/>
      <c r="B350" s="19"/>
      <c r="E350" s="30"/>
    </row>
    <row r="351" spans="1:5" x14ac:dyDescent="0.2">
      <c r="A351" s="29"/>
      <c r="B351" s="19"/>
      <c r="E351" s="30"/>
    </row>
    <row r="352" spans="1:5" x14ac:dyDescent="0.2">
      <c r="A352" s="29"/>
      <c r="B352" s="19"/>
      <c r="E352" s="30"/>
    </row>
    <row r="353" spans="1:5" x14ac:dyDescent="0.2">
      <c r="A353" s="29"/>
      <c r="B353" s="19"/>
      <c r="E353" s="30"/>
    </row>
    <row r="354" spans="1:5" x14ac:dyDescent="0.2">
      <c r="A354" s="29"/>
      <c r="B354" s="19"/>
      <c r="E354" s="30"/>
    </row>
    <row r="355" spans="1:5" x14ac:dyDescent="0.2">
      <c r="A355" s="29"/>
      <c r="B355" s="19"/>
      <c r="E355" s="30"/>
    </row>
    <row r="356" spans="1:5" x14ac:dyDescent="0.2">
      <c r="A356" s="29"/>
      <c r="B356" s="19"/>
      <c r="E356" s="30"/>
    </row>
    <row r="357" spans="1:5" x14ac:dyDescent="0.2">
      <c r="A357" s="29"/>
      <c r="B357" s="19"/>
      <c r="E357" s="30"/>
    </row>
    <row r="358" spans="1:5" x14ac:dyDescent="0.2">
      <c r="A358" s="29"/>
      <c r="B358" s="19"/>
      <c r="E358" s="30"/>
    </row>
    <row r="359" spans="1:5" x14ac:dyDescent="0.2">
      <c r="A359" s="29"/>
      <c r="B359" s="19"/>
      <c r="E359" s="30"/>
    </row>
    <row r="360" spans="1:5" x14ac:dyDescent="0.2">
      <c r="A360" s="29"/>
      <c r="B360" s="19"/>
      <c r="E360" s="30"/>
    </row>
    <row r="361" spans="1:5" x14ac:dyDescent="0.2">
      <c r="A361" s="29"/>
      <c r="B361" s="19"/>
      <c r="E361" s="30"/>
    </row>
    <row r="362" spans="1:5" x14ac:dyDescent="0.2">
      <c r="A362" s="29"/>
      <c r="B362" s="19"/>
      <c r="E362" s="30"/>
    </row>
    <row r="363" spans="1:5" x14ac:dyDescent="0.2">
      <c r="A363" s="29"/>
      <c r="B363" s="19"/>
      <c r="E363" s="30"/>
    </row>
    <row r="364" spans="1:5" x14ac:dyDescent="0.2">
      <c r="A364" s="29"/>
      <c r="B364" s="19"/>
      <c r="E364" s="30"/>
    </row>
    <row r="365" spans="1:5" x14ac:dyDescent="0.2">
      <c r="A365" s="29"/>
      <c r="B365" s="19"/>
      <c r="E365" s="30"/>
    </row>
    <row r="366" spans="1:5" x14ac:dyDescent="0.2">
      <c r="A366" s="29"/>
      <c r="B366" s="19"/>
      <c r="E366" s="30"/>
    </row>
    <row r="367" spans="1:5" x14ac:dyDescent="0.2">
      <c r="A367" s="29"/>
      <c r="B367" s="19"/>
      <c r="E367" s="30"/>
    </row>
    <row r="368" spans="1:5" x14ac:dyDescent="0.2">
      <c r="A368" s="29"/>
      <c r="B368" s="19"/>
      <c r="E368" s="30"/>
    </row>
    <row r="369" spans="1:5" x14ac:dyDescent="0.2">
      <c r="A369" s="29"/>
      <c r="B369" s="19"/>
      <c r="E369" s="30"/>
    </row>
    <row r="370" spans="1:5" x14ac:dyDescent="0.2">
      <c r="A370" s="29"/>
      <c r="B370" s="19"/>
      <c r="E370" s="30"/>
    </row>
    <row r="371" spans="1:5" x14ac:dyDescent="0.2">
      <c r="A371" s="29"/>
      <c r="B371" s="19"/>
      <c r="E371" s="30"/>
    </row>
    <row r="372" spans="1:5" x14ac:dyDescent="0.2">
      <c r="A372" s="29"/>
      <c r="B372" s="19"/>
      <c r="E372" s="30"/>
    </row>
    <row r="373" spans="1:5" x14ac:dyDescent="0.2">
      <c r="A373" s="29"/>
      <c r="B373" s="19"/>
      <c r="E373" s="30"/>
    </row>
    <row r="374" spans="1:5" x14ac:dyDescent="0.2">
      <c r="A374" s="29"/>
      <c r="B374" s="19"/>
      <c r="E374" s="30"/>
    </row>
    <row r="375" spans="1:5" x14ac:dyDescent="0.2">
      <c r="A375" s="29"/>
      <c r="B375" s="19"/>
      <c r="E375" s="30"/>
    </row>
    <row r="376" spans="1:5" x14ac:dyDescent="0.2">
      <c r="A376" s="29"/>
      <c r="B376" s="19"/>
      <c r="E376" s="30"/>
    </row>
    <row r="377" spans="1:5" x14ac:dyDescent="0.2">
      <c r="A377" s="29"/>
      <c r="B377" s="19"/>
      <c r="E377" s="30"/>
    </row>
    <row r="378" spans="1:5" x14ac:dyDescent="0.2">
      <c r="A378" s="29"/>
      <c r="B378" s="19"/>
      <c r="E378" s="30"/>
    </row>
    <row r="379" spans="1:5" x14ac:dyDescent="0.2">
      <c r="A379" s="29"/>
      <c r="B379" s="19"/>
      <c r="E379" s="30"/>
    </row>
    <row r="380" spans="1:5" x14ac:dyDescent="0.2">
      <c r="A380" s="29"/>
      <c r="B380" s="19"/>
      <c r="E380" s="30"/>
    </row>
    <row r="381" spans="1:5" x14ac:dyDescent="0.2">
      <c r="A381" s="29"/>
      <c r="B381" s="19"/>
      <c r="E381" s="30"/>
    </row>
    <row r="382" spans="1:5" x14ac:dyDescent="0.2">
      <c r="A382" s="29"/>
      <c r="B382" s="19"/>
      <c r="E382" s="30"/>
    </row>
    <row r="383" spans="1:5" x14ac:dyDescent="0.2">
      <c r="A383" s="29"/>
      <c r="B383" s="19"/>
      <c r="E383" s="30"/>
    </row>
    <row r="384" spans="1:5" x14ac:dyDescent="0.2">
      <c r="A384" s="29"/>
      <c r="B384" s="19"/>
      <c r="E384" s="30"/>
    </row>
    <row r="385" spans="1:5" x14ac:dyDescent="0.2">
      <c r="A385" s="29"/>
      <c r="B385" s="19"/>
      <c r="E385" s="30"/>
    </row>
    <row r="386" spans="1:5" x14ac:dyDescent="0.2">
      <c r="A386" s="29"/>
      <c r="B386" s="19"/>
      <c r="E386" s="30"/>
    </row>
    <row r="387" spans="1:5" x14ac:dyDescent="0.2">
      <c r="A387" s="29"/>
      <c r="B387" s="19"/>
      <c r="E387" s="30"/>
    </row>
    <row r="388" spans="1:5" x14ac:dyDescent="0.2">
      <c r="A388" s="29"/>
      <c r="B388" s="19"/>
      <c r="E388" s="30"/>
    </row>
    <row r="389" spans="1:5" x14ac:dyDescent="0.2">
      <c r="A389" s="29"/>
      <c r="B389" s="19"/>
      <c r="E389" s="30"/>
    </row>
    <row r="390" spans="1:5" x14ac:dyDescent="0.2">
      <c r="A390" s="29"/>
      <c r="B390" s="19"/>
      <c r="E390" s="30"/>
    </row>
    <row r="391" spans="1:5" x14ac:dyDescent="0.2">
      <c r="A391" s="29"/>
      <c r="B391" s="19"/>
      <c r="E391" s="30"/>
    </row>
    <row r="392" spans="1:5" x14ac:dyDescent="0.2">
      <c r="A392" s="29"/>
      <c r="B392" s="19"/>
      <c r="E392" s="30"/>
    </row>
    <row r="393" spans="1:5" x14ac:dyDescent="0.2">
      <c r="A393" s="29"/>
      <c r="B393" s="19"/>
      <c r="E393" s="30"/>
    </row>
    <row r="394" spans="1:5" x14ac:dyDescent="0.2">
      <c r="A394" s="29"/>
      <c r="B394" s="19"/>
      <c r="E394" s="30"/>
    </row>
    <row r="395" spans="1:5" x14ac:dyDescent="0.2">
      <c r="A395" s="29"/>
      <c r="B395" s="19"/>
      <c r="E395" s="30"/>
    </row>
    <row r="396" spans="1:5" x14ac:dyDescent="0.2">
      <c r="A396" s="29"/>
      <c r="B396" s="19"/>
      <c r="E396" s="30"/>
    </row>
    <row r="397" spans="1:5" x14ac:dyDescent="0.2">
      <c r="A397" s="29"/>
      <c r="B397" s="19"/>
      <c r="E397" s="30"/>
    </row>
    <row r="398" spans="1:5" x14ac:dyDescent="0.2">
      <c r="A398" s="29"/>
      <c r="B398" s="19"/>
      <c r="E398" s="30"/>
    </row>
    <row r="399" spans="1:5" x14ac:dyDescent="0.2">
      <c r="A399" s="29"/>
      <c r="B399" s="19"/>
      <c r="E399" s="30"/>
    </row>
    <row r="400" spans="1:5" x14ac:dyDescent="0.2">
      <c r="A400" s="29"/>
      <c r="B400" s="19"/>
      <c r="E400" s="30"/>
    </row>
    <row r="401" spans="1:5" x14ac:dyDescent="0.2">
      <c r="A401" s="29"/>
      <c r="B401" s="19"/>
      <c r="E401" s="30"/>
    </row>
    <row r="402" spans="1:5" x14ac:dyDescent="0.2">
      <c r="A402" s="29"/>
      <c r="B402" s="19"/>
      <c r="E402" s="30"/>
    </row>
    <row r="403" spans="1:5" x14ac:dyDescent="0.2">
      <c r="A403" s="29"/>
      <c r="B403" s="19"/>
      <c r="E403" s="30"/>
    </row>
    <row r="404" spans="1:5" x14ac:dyDescent="0.2">
      <c r="A404" s="29"/>
      <c r="B404" s="19"/>
      <c r="E404" s="30"/>
    </row>
    <row r="405" spans="1:5" x14ac:dyDescent="0.2">
      <c r="A405" s="29"/>
      <c r="B405" s="19"/>
      <c r="E405" s="30"/>
    </row>
    <row r="406" spans="1:5" x14ac:dyDescent="0.2">
      <c r="A406" s="29"/>
      <c r="B406" s="19"/>
      <c r="E406" s="30"/>
    </row>
    <row r="407" spans="1:5" x14ac:dyDescent="0.2">
      <c r="A407" s="29"/>
      <c r="B407" s="19"/>
      <c r="E407" s="30"/>
    </row>
    <row r="408" spans="1:5" x14ac:dyDescent="0.2">
      <c r="A408" s="29"/>
      <c r="B408" s="19"/>
      <c r="E408" s="30"/>
    </row>
    <row r="409" spans="1:5" x14ac:dyDescent="0.2">
      <c r="A409" s="29"/>
      <c r="B409" s="19"/>
      <c r="E409" s="30"/>
    </row>
    <row r="410" spans="1:5" x14ac:dyDescent="0.2">
      <c r="A410" s="29"/>
      <c r="B410" s="19"/>
      <c r="E410" s="30"/>
    </row>
    <row r="411" spans="1:5" x14ac:dyDescent="0.2">
      <c r="A411" s="29"/>
      <c r="B411" s="19"/>
      <c r="E411" s="30"/>
    </row>
    <row r="412" spans="1:5" x14ac:dyDescent="0.2">
      <c r="A412" s="29"/>
      <c r="B412" s="19"/>
      <c r="E412" s="30"/>
    </row>
    <row r="413" spans="1:5" x14ac:dyDescent="0.2">
      <c r="A413" s="29"/>
      <c r="B413" s="19"/>
      <c r="E413" s="30"/>
    </row>
    <row r="414" spans="1:5" x14ac:dyDescent="0.2">
      <c r="A414" s="29"/>
      <c r="B414" s="19"/>
      <c r="E414" s="30"/>
    </row>
    <row r="415" spans="1:5" x14ac:dyDescent="0.2">
      <c r="A415" s="29"/>
      <c r="B415" s="19"/>
      <c r="E415" s="30"/>
    </row>
    <row r="416" spans="1:5" x14ac:dyDescent="0.2">
      <c r="A416" s="29"/>
      <c r="B416" s="19"/>
      <c r="E416" s="30"/>
    </row>
    <row r="417" spans="1:5" x14ac:dyDescent="0.2">
      <c r="A417" s="29"/>
      <c r="B417" s="19"/>
      <c r="E417" s="30"/>
    </row>
    <row r="418" spans="1:5" x14ac:dyDescent="0.2">
      <c r="A418" s="29"/>
      <c r="B418" s="19"/>
      <c r="E418" s="30"/>
    </row>
    <row r="419" spans="1:5" x14ac:dyDescent="0.2">
      <c r="A419" s="29"/>
      <c r="B419" s="19"/>
      <c r="E419" s="30"/>
    </row>
    <row r="420" spans="1:5" x14ac:dyDescent="0.2">
      <c r="A420" s="29"/>
      <c r="B420" s="19"/>
      <c r="E420" s="30"/>
    </row>
    <row r="421" spans="1:5" x14ac:dyDescent="0.2">
      <c r="A421" s="29"/>
      <c r="B421" s="19"/>
      <c r="E421" s="30"/>
    </row>
    <row r="422" spans="1:5" x14ac:dyDescent="0.2">
      <c r="A422" s="29"/>
      <c r="B422" s="19"/>
      <c r="E422" s="30"/>
    </row>
    <row r="423" spans="1:5" x14ac:dyDescent="0.2">
      <c r="A423" s="29"/>
      <c r="B423" s="19"/>
      <c r="E423" s="30"/>
    </row>
    <row r="424" spans="1:5" x14ac:dyDescent="0.2">
      <c r="A424" s="29"/>
      <c r="B424" s="19"/>
      <c r="E424" s="30"/>
    </row>
    <row r="425" spans="1:5" x14ac:dyDescent="0.2">
      <c r="A425" s="29"/>
      <c r="B425" s="19"/>
      <c r="E425" s="30"/>
    </row>
    <row r="426" spans="1:5" x14ac:dyDescent="0.2">
      <c r="A426" s="29"/>
      <c r="B426" s="19"/>
      <c r="E426" s="30"/>
    </row>
    <row r="427" spans="1:5" x14ac:dyDescent="0.2">
      <c r="A427" s="29"/>
      <c r="B427" s="19"/>
      <c r="E427" s="30"/>
    </row>
    <row r="428" spans="1:5" x14ac:dyDescent="0.2">
      <c r="A428" s="29"/>
      <c r="B428" s="19"/>
      <c r="E428" s="30"/>
    </row>
    <row r="429" spans="1:5" x14ac:dyDescent="0.2">
      <c r="A429" s="29"/>
      <c r="B429" s="19"/>
      <c r="E429" s="30"/>
    </row>
    <row r="430" spans="1:5" x14ac:dyDescent="0.2">
      <c r="A430" s="29"/>
      <c r="B430" s="19"/>
      <c r="E430" s="30"/>
    </row>
    <row r="431" spans="1:5" x14ac:dyDescent="0.2">
      <c r="A431" s="29"/>
      <c r="B431" s="19"/>
      <c r="E431" s="30"/>
    </row>
    <row r="432" spans="1:5" x14ac:dyDescent="0.2">
      <c r="A432" s="29"/>
      <c r="B432" s="19"/>
      <c r="E432" s="30"/>
    </row>
    <row r="433" spans="1:5" x14ac:dyDescent="0.2">
      <c r="A433" s="29"/>
      <c r="B433" s="19"/>
      <c r="E433" s="30"/>
    </row>
    <row r="434" spans="1:5" x14ac:dyDescent="0.2">
      <c r="A434" s="29"/>
      <c r="B434" s="19"/>
      <c r="E434" s="30"/>
    </row>
    <row r="435" spans="1:5" x14ac:dyDescent="0.2">
      <c r="A435" s="29"/>
      <c r="B435" s="19"/>
      <c r="E435" s="30"/>
    </row>
    <row r="436" spans="1:5" x14ac:dyDescent="0.2">
      <c r="A436" s="29"/>
      <c r="B436" s="19"/>
      <c r="E436" s="30"/>
    </row>
    <row r="437" spans="1:5" x14ac:dyDescent="0.2">
      <c r="A437" s="29"/>
      <c r="B437" s="19"/>
      <c r="E437" s="30"/>
    </row>
    <row r="438" spans="1:5" x14ac:dyDescent="0.2">
      <c r="A438" s="29"/>
      <c r="B438" s="19"/>
      <c r="E438" s="30"/>
    </row>
    <row r="439" spans="1:5" x14ac:dyDescent="0.2">
      <c r="A439" s="29"/>
      <c r="B439" s="19"/>
      <c r="E439" s="30"/>
    </row>
    <row r="440" spans="1:5" x14ac:dyDescent="0.2">
      <c r="A440" s="29"/>
      <c r="B440" s="19"/>
      <c r="E440" s="30"/>
    </row>
    <row r="441" spans="1:5" x14ac:dyDescent="0.2">
      <c r="A441" s="29"/>
      <c r="B441" s="19"/>
      <c r="E441" s="30"/>
    </row>
    <row r="442" spans="1:5" x14ac:dyDescent="0.2">
      <c r="A442" s="29"/>
      <c r="B442" s="19"/>
      <c r="E442" s="30"/>
    </row>
    <row r="443" spans="1:5" x14ac:dyDescent="0.2">
      <c r="A443" s="29"/>
      <c r="B443" s="19"/>
      <c r="E443" s="30"/>
    </row>
    <row r="444" spans="1:5" x14ac:dyDescent="0.2">
      <c r="A444" s="29"/>
      <c r="B444" s="19"/>
      <c r="E444" s="30"/>
    </row>
    <row r="445" spans="1:5" x14ac:dyDescent="0.2">
      <c r="A445" s="29"/>
      <c r="B445" s="19"/>
      <c r="E445" s="30"/>
    </row>
    <row r="446" spans="1:5" x14ac:dyDescent="0.2">
      <c r="A446" s="29"/>
      <c r="B446" s="19"/>
      <c r="E446" s="30"/>
    </row>
    <row r="447" spans="1:5" x14ac:dyDescent="0.2">
      <c r="A447" s="29"/>
      <c r="B447" s="19"/>
      <c r="E447" s="30"/>
    </row>
    <row r="448" spans="1:5" x14ac:dyDescent="0.2">
      <c r="A448" s="29"/>
      <c r="B448" s="19"/>
      <c r="E448" s="30"/>
    </row>
    <row r="449" spans="1:5" x14ac:dyDescent="0.2">
      <c r="A449" s="29"/>
      <c r="B449" s="19"/>
      <c r="E449" s="30"/>
    </row>
    <row r="450" spans="1:5" x14ac:dyDescent="0.2">
      <c r="A450" s="29"/>
      <c r="B450" s="19"/>
      <c r="E450" s="30"/>
    </row>
    <row r="451" spans="1:5" x14ac:dyDescent="0.2">
      <c r="A451" s="29"/>
      <c r="B451" s="19"/>
      <c r="E451" s="30"/>
    </row>
    <row r="452" spans="1:5" x14ac:dyDescent="0.2">
      <c r="A452" s="29"/>
      <c r="B452" s="19"/>
      <c r="E452" s="30"/>
    </row>
    <row r="453" spans="1:5" x14ac:dyDescent="0.2">
      <c r="A453" s="29"/>
      <c r="B453" s="19"/>
      <c r="E453" s="30"/>
    </row>
    <row r="454" spans="1:5" x14ac:dyDescent="0.2">
      <c r="A454" s="29"/>
      <c r="B454" s="19"/>
      <c r="E454" s="30"/>
    </row>
    <row r="455" spans="1:5" x14ac:dyDescent="0.2">
      <c r="A455" s="29"/>
      <c r="B455" s="19"/>
      <c r="E455" s="30"/>
    </row>
    <row r="456" spans="1:5" x14ac:dyDescent="0.2">
      <c r="A456" s="29"/>
      <c r="B456" s="19"/>
      <c r="E456" s="30"/>
    </row>
    <row r="457" spans="1:5" x14ac:dyDescent="0.2">
      <c r="A457" s="29"/>
      <c r="B457" s="19"/>
      <c r="E457" s="30"/>
    </row>
    <row r="458" spans="1:5" x14ac:dyDescent="0.2">
      <c r="A458" s="29"/>
      <c r="B458" s="19"/>
      <c r="E458" s="30"/>
    </row>
    <row r="459" spans="1:5" x14ac:dyDescent="0.2">
      <c r="A459" s="29"/>
      <c r="B459" s="19"/>
      <c r="E459" s="30"/>
    </row>
    <row r="460" spans="1:5" x14ac:dyDescent="0.2">
      <c r="A460" s="29"/>
      <c r="B460" s="19"/>
      <c r="E460" s="30"/>
    </row>
    <row r="461" spans="1:5" x14ac:dyDescent="0.2">
      <c r="A461" s="29"/>
      <c r="B461" s="19"/>
      <c r="E461" s="30"/>
    </row>
    <row r="462" spans="1:5" x14ac:dyDescent="0.2">
      <c r="A462" s="29"/>
      <c r="B462" s="19"/>
      <c r="E462" s="30"/>
    </row>
    <row r="463" spans="1:5" x14ac:dyDescent="0.2">
      <c r="A463" s="29"/>
      <c r="B463" s="19"/>
      <c r="E463" s="30"/>
    </row>
    <row r="464" spans="1:5" x14ac:dyDescent="0.2">
      <c r="A464" s="29"/>
      <c r="B464" s="19"/>
      <c r="E464" s="30"/>
    </row>
    <row r="465" spans="1:5" x14ac:dyDescent="0.2">
      <c r="A465" s="29"/>
      <c r="B465" s="19"/>
      <c r="E465" s="30"/>
    </row>
    <row r="466" spans="1:5" x14ac:dyDescent="0.2">
      <c r="A466" s="29"/>
      <c r="B466" s="19"/>
      <c r="E466" s="30"/>
    </row>
    <row r="467" spans="1:5" x14ac:dyDescent="0.2">
      <c r="A467" s="29"/>
      <c r="B467" s="19"/>
      <c r="E467" s="30"/>
    </row>
    <row r="468" spans="1:5" x14ac:dyDescent="0.2">
      <c r="A468" s="29"/>
      <c r="B468" s="19"/>
      <c r="E468" s="30"/>
    </row>
    <row r="469" spans="1:5" x14ac:dyDescent="0.2">
      <c r="A469" s="29"/>
      <c r="B469" s="19"/>
      <c r="E469" s="30"/>
    </row>
    <row r="470" spans="1:5" x14ac:dyDescent="0.2">
      <c r="A470" s="29"/>
      <c r="B470" s="19"/>
      <c r="E470" s="30"/>
    </row>
    <row r="471" spans="1:5" x14ac:dyDescent="0.2">
      <c r="A471" s="29"/>
      <c r="B471" s="19"/>
      <c r="E471" s="30"/>
    </row>
    <row r="472" spans="1:5" x14ac:dyDescent="0.2">
      <c r="A472" s="29"/>
      <c r="B472" s="19"/>
      <c r="E472" s="30"/>
    </row>
    <row r="473" spans="1:5" x14ac:dyDescent="0.2">
      <c r="A473" s="29"/>
      <c r="B473" s="19"/>
      <c r="E473" s="30"/>
    </row>
    <row r="474" spans="1:5" x14ac:dyDescent="0.2">
      <c r="A474" s="29"/>
      <c r="B474" s="19"/>
      <c r="E474" s="30"/>
    </row>
    <row r="475" spans="1:5" x14ac:dyDescent="0.2">
      <c r="A475" s="29"/>
      <c r="B475" s="19"/>
      <c r="E475" s="30"/>
    </row>
    <row r="476" spans="1:5" x14ac:dyDescent="0.2">
      <c r="A476" s="29"/>
      <c r="B476" s="19"/>
      <c r="E476" s="30"/>
    </row>
    <row r="477" spans="1:5" x14ac:dyDescent="0.2">
      <c r="A477" s="29"/>
      <c r="B477" s="19"/>
      <c r="E477" s="30"/>
    </row>
    <row r="478" spans="1:5" x14ac:dyDescent="0.2">
      <c r="A478" s="29"/>
      <c r="B478" s="19"/>
      <c r="E478" s="30"/>
    </row>
    <row r="479" spans="1:5" x14ac:dyDescent="0.2">
      <c r="A479" s="29"/>
      <c r="B479" s="19"/>
      <c r="E479" s="30"/>
    </row>
    <row r="480" spans="1:5" x14ac:dyDescent="0.2">
      <c r="A480" s="29"/>
      <c r="B480" s="19"/>
      <c r="E480" s="30"/>
    </row>
    <row r="481" spans="1:5" x14ac:dyDescent="0.2">
      <c r="A481" s="29"/>
      <c r="B481" s="19"/>
      <c r="E481" s="30"/>
    </row>
    <row r="482" spans="1:5" x14ac:dyDescent="0.2">
      <c r="A482" s="29"/>
      <c r="B482" s="19"/>
      <c r="E482" s="30"/>
    </row>
    <row r="483" spans="1:5" x14ac:dyDescent="0.2">
      <c r="A483" s="29"/>
      <c r="B483" s="19"/>
      <c r="E483" s="30"/>
    </row>
    <row r="484" spans="1:5" x14ac:dyDescent="0.2">
      <c r="A484" s="29"/>
      <c r="B484" s="19"/>
      <c r="E484" s="30"/>
    </row>
    <row r="485" spans="1:5" x14ac:dyDescent="0.2">
      <c r="A485" s="29"/>
      <c r="B485" s="19"/>
      <c r="E485" s="30"/>
    </row>
    <row r="486" spans="1:5" x14ac:dyDescent="0.2">
      <c r="A486" s="29"/>
      <c r="B486" s="19"/>
      <c r="E486" s="30"/>
    </row>
    <row r="487" spans="1:5" x14ac:dyDescent="0.2">
      <c r="A487" s="29"/>
      <c r="B487" s="19"/>
      <c r="E487" s="30"/>
    </row>
    <row r="488" spans="1:5" x14ac:dyDescent="0.2">
      <c r="A488" s="29"/>
      <c r="B488" s="19"/>
      <c r="E488" s="30"/>
    </row>
    <row r="489" spans="1:5" x14ac:dyDescent="0.2">
      <c r="A489" s="29"/>
      <c r="B489" s="19"/>
      <c r="E489" s="30"/>
    </row>
    <row r="490" spans="1:5" x14ac:dyDescent="0.2">
      <c r="A490" s="29"/>
      <c r="B490" s="19"/>
      <c r="E490" s="30"/>
    </row>
    <row r="491" spans="1:5" x14ac:dyDescent="0.2">
      <c r="A491" s="29"/>
      <c r="B491" s="19"/>
      <c r="E491" s="30"/>
    </row>
    <row r="492" spans="1:5" x14ac:dyDescent="0.2">
      <c r="A492" s="29"/>
      <c r="B492" s="19"/>
      <c r="E492" s="30"/>
    </row>
    <row r="493" spans="1:5" x14ac:dyDescent="0.2">
      <c r="A493" s="29"/>
      <c r="B493" s="19"/>
      <c r="E493" s="30"/>
    </row>
    <row r="494" spans="1:5" x14ac:dyDescent="0.2">
      <c r="A494" s="29"/>
      <c r="B494" s="19"/>
      <c r="E494" s="30"/>
    </row>
    <row r="495" spans="1:5" x14ac:dyDescent="0.2">
      <c r="A495" s="29"/>
      <c r="B495" s="19"/>
      <c r="E495" s="30"/>
    </row>
    <row r="496" spans="1:5" x14ac:dyDescent="0.2">
      <c r="A496" s="29"/>
      <c r="B496" s="19"/>
      <c r="E496" s="30"/>
    </row>
    <row r="497" spans="1:5" x14ac:dyDescent="0.2">
      <c r="A497" s="29"/>
      <c r="B497" s="19"/>
      <c r="E497" s="30"/>
    </row>
    <row r="498" spans="1:5" x14ac:dyDescent="0.2">
      <c r="A498" s="29"/>
      <c r="B498" s="19"/>
      <c r="E498" s="30"/>
    </row>
    <row r="499" spans="1:5" x14ac:dyDescent="0.2">
      <c r="A499" s="29"/>
      <c r="B499" s="19"/>
      <c r="E499" s="30"/>
    </row>
    <row r="500" spans="1:5" x14ac:dyDescent="0.2">
      <c r="A500" s="29"/>
      <c r="B500" s="19"/>
      <c r="E500" s="30"/>
    </row>
    <row r="501" spans="1:5" x14ac:dyDescent="0.2">
      <c r="A501" s="29"/>
      <c r="B501" s="19"/>
      <c r="E501" s="30"/>
    </row>
    <row r="502" spans="1:5" x14ac:dyDescent="0.2">
      <c r="A502" s="29"/>
      <c r="B502" s="19"/>
      <c r="E502" s="30"/>
    </row>
    <row r="503" spans="1:5" x14ac:dyDescent="0.2">
      <c r="A503" s="29"/>
      <c r="B503" s="19"/>
      <c r="E503" s="30"/>
    </row>
    <row r="504" spans="1:5" x14ac:dyDescent="0.2">
      <c r="A504" s="29"/>
      <c r="B504" s="19"/>
      <c r="E504" s="30"/>
    </row>
    <row r="505" spans="1:5" x14ac:dyDescent="0.2">
      <c r="A505" s="29"/>
      <c r="B505" s="19"/>
      <c r="E505" s="30"/>
    </row>
    <row r="506" spans="1:5" x14ac:dyDescent="0.2">
      <c r="A506" s="29"/>
      <c r="B506" s="19"/>
      <c r="E506" s="30"/>
    </row>
    <row r="507" spans="1:5" x14ac:dyDescent="0.2">
      <c r="A507" s="29"/>
      <c r="B507" s="19"/>
      <c r="E507" s="30"/>
    </row>
    <row r="508" spans="1:5" x14ac:dyDescent="0.2">
      <c r="A508" s="29"/>
      <c r="B508" s="19"/>
      <c r="E508" s="30"/>
    </row>
    <row r="509" spans="1:5" x14ac:dyDescent="0.2">
      <c r="A509" s="29"/>
      <c r="B509" s="19"/>
      <c r="E509" s="30"/>
    </row>
    <row r="510" spans="1:5" x14ac:dyDescent="0.2">
      <c r="A510" s="29"/>
      <c r="B510" s="19"/>
      <c r="E510" s="30"/>
    </row>
    <row r="511" spans="1:5" x14ac:dyDescent="0.2">
      <c r="A511" s="29"/>
      <c r="B511" s="19"/>
      <c r="E511" s="30"/>
    </row>
    <row r="512" spans="1:5" x14ac:dyDescent="0.2">
      <c r="A512" s="29"/>
      <c r="B512" s="19"/>
      <c r="E512" s="30"/>
    </row>
    <row r="513" spans="1:5" x14ac:dyDescent="0.2">
      <c r="A513" s="29"/>
      <c r="B513" s="19"/>
      <c r="E513" s="30"/>
    </row>
    <row r="514" spans="1:5" x14ac:dyDescent="0.2">
      <c r="A514" s="29"/>
      <c r="B514" s="19"/>
      <c r="E514" s="30"/>
    </row>
    <row r="515" spans="1:5" x14ac:dyDescent="0.2">
      <c r="A515" s="29"/>
      <c r="B515" s="19"/>
      <c r="E515" s="30"/>
    </row>
    <row r="516" spans="1:5" x14ac:dyDescent="0.2">
      <c r="A516" s="29"/>
      <c r="B516" s="19"/>
      <c r="E516" s="30"/>
    </row>
    <row r="517" spans="1:5" x14ac:dyDescent="0.2">
      <c r="A517" s="29"/>
      <c r="B517" s="19"/>
      <c r="E517" s="30"/>
    </row>
    <row r="518" spans="1:5" x14ac:dyDescent="0.2">
      <c r="A518" s="29"/>
      <c r="B518" s="19"/>
      <c r="E518" s="30"/>
    </row>
    <row r="519" spans="1:5" x14ac:dyDescent="0.2">
      <c r="A519" s="29"/>
      <c r="B519" s="19"/>
      <c r="E519" s="30"/>
    </row>
    <row r="520" spans="1:5" x14ac:dyDescent="0.2">
      <c r="A520" s="29"/>
      <c r="B520" s="19"/>
      <c r="E520" s="30"/>
    </row>
    <row r="521" spans="1:5" x14ac:dyDescent="0.2">
      <c r="A521" s="29"/>
      <c r="B521" s="19"/>
      <c r="E521" s="30"/>
    </row>
    <row r="522" spans="1:5" x14ac:dyDescent="0.2">
      <c r="A522" s="29"/>
      <c r="B522" s="19"/>
      <c r="E522" s="30"/>
    </row>
    <row r="523" spans="1:5" x14ac:dyDescent="0.2">
      <c r="A523" s="29"/>
      <c r="B523" s="19"/>
      <c r="E523" s="30"/>
    </row>
    <row r="524" spans="1:5" x14ac:dyDescent="0.2">
      <c r="A524" s="29"/>
      <c r="B524" s="19"/>
      <c r="E524" s="30"/>
    </row>
    <row r="525" spans="1:5" x14ac:dyDescent="0.2">
      <c r="A525" s="29"/>
      <c r="B525" s="19"/>
      <c r="E525" s="30"/>
    </row>
    <row r="526" spans="1:5" x14ac:dyDescent="0.2">
      <c r="A526" s="29"/>
      <c r="B526" s="19"/>
      <c r="E526" s="30"/>
    </row>
    <row r="527" spans="1:5" x14ac:dyDescent="0.2">
      <c r="A527" s="29"/>
      <c r="B527" s="19"/>
      <c r="E527" s="30"/>
    </row>
    <row r="528" spans="1:5" x14ac:dyDescent="0.2">
      <c r="A528" s="29"/>
      <c r="B528" s="19"/>
      <c r="E528" s="30"/>
    </row>
    <row r="529" spans="1:5" x14ac:dyDescent="0.2">
      <c r="A529" s="29"/>
      <c r="B529" s="19"/>
      <c r="E529" s="30"/>
    </row>
    <row r="530" spans="1:5" x14ac:dyDescent="0.2">
      <c r="A530" s="29"/>
      <c r="B530" s="19"/>
      <c r="E530" s="30"/>
    </row>
    <row r="531" spans="1:5" x14ac:dyDescent="0.2">
      <c r="A531" s="29"/>
      <c r="B531" s="19"/>
      <c r="E531" s="30"/>
    </row>
    <row r="532" spans="1:5" x14ac:dyDescent="0.2">
      <c r="A532" s="29"/>
      <c r="B532" s="19"/>
      <c r="E532" s="30"/>
    </row>
    <row r="533" spans="1:5" x14ac:dyDescent="0.2">
      <c r="A533" s="29"/>
      <c r="B533" s="19"/>
      <c r="E533" s="30"/>
    </row>
    <row r="534" spans="1:5" x14ac:dyDescent="0.2">
      <c r="A534" s="29"/>
      <c r="B534" s="19"/>
      <c r="E534" s="30"/>
    </row>
    <row r="535" spans="1:5" x14ac:dyDescent="0.2">
      <c r="A535" s="29"/>
      <c r="B535" s="19"/>
      <c r="E535" s="30"/>
    </row>
    <row r="536" spans="1:5" x14ac:dyDescent="0.2">
      <c r="A536" s="29"/>
      <c r="B536" s="19"/>
      <c r="E536" s="30"/>
    </row>
    <row r="537" spans="1:5" x14ac:dyDescent="0.2">
      <c r="A537" s="29"/>
      <c r="B537" s="19"/>
      <c r="E537" s="30"/>
    </row>
    <row r="538" spans="1:5" x14ac:dyDescent="0.2">
      <c r="A538" s="29"/>
      <c r="B538" s="19"/>
      <c r="E538" s="30"/>
    </row>
    <row r="539" spans="1:5" x14ac:dyDescent="0.2">
      <c r="A539" s="29"/>
      <c r="B539" s="19"/>
      <c r="E539" s="30"/>
    </row>
    <row r="540" spans="1:5" x14ac:dyDescent="0.2">
      <c r="A540" s="29"/>
      <c r="B540" s="19"/>
      <c r="E540" s="30"/>
    </row>
    <row r="541" spans="1:5" x14ac:dyDescent="0.2">
      <c r="A541" s="29"/>
      <c r="B541" s="19"/>
      <c r="E541" s="30"/>
    </row>
    <row r="542" spans="1:5" x14ac:dyDescent="0.2">
      <c r="A542" s="29"/>
      <c r="B542" s="19"/>
      <c r="E542" s="30"/>
    </row>
    <row r="543" spans="1:5" x14ac:dyDescent="0.2">
      <c r="A543" s="29"/>
      <c r="B543" s="19"/>
      <c r="E543" s="30"/>
    </row>
    <row r="544" spans="1:5" x14ac:dyDescent="0.2">
      <c r="A544" s="29"/>
      <c r="B544" s="19"/>
      <c r="E544" s="30"/>
    </row>
    <row r="545" spans="1:5" x14ac:dyDescent="0.2">
      <c r="A545" s="29"/>
      <c r="B545" s="19"/>
      <c r="E545" s="30"/>
    </row>
    <row r="546" spans="1:5" x14ac:dyDescent="0.2">
      <c r="A546" s="29"/>
      <c r="B546" s="19"/>
      <c r="E546" s="30"/>
    </row>
    <row r="547" spans="1:5" x14ac:dyDescent="0.2">
      <c r="A547" s="29"/>
      <c r="B547" s="19"/>
      <c r="E547" s="30"/>
    </row>
    <row r="548" spans="1:5" x14ac:dyDescent="0.2">
      <c r="A548" s="29"/>
      <c r="B548" s="19"/>
      <c r="E548" s="30"/>
    </row>
    <row r="549" spans="1:5" x14ac:dyDescent="0.2">
      <c r="A549" s="29"/>
      <c r="B549" s="19"/>
      <c r="E549" s="30"/>
    </row>
    <row r="550" spans="1:5" x14ac:dyDescent="0.2">
      <c r="A550" s="29"/>
      <c r="B550" s="19"/>
      <c r="E550" s="30"/>
    </row>
    <row r="551" spans="1:5" x14ac:dyDescent="0.2">
      <c r="A551" s="29"/>
      <c r="B551" s="19"/>
      <c r="E551" s="30"/>
    </row>
    <row r="552" spans="1:5" x14ac:dyDescent="0.2">
      <c r="A552" s="29"/>
      <c r="B552" s="19"/>
      <c r="E552" s="30"/>
    </row>
    <row r="553" spans="1:5" x14ac:dyDescent="0.2">
      <c r="A553" s="29"/>
      <c r="B553" s="19"/>
      <c r="E553" s="30"/>
    </row>
    <row r="554" spans="1:5" x14ac:dyDescent="0.2">
      <c r="A554" s="29"/>
      <c r="B554" s="19"/>
      <c r="E554" s="30"/>
    </row>
    <row r="555" spans="1:5" x14ac:dyDescent="0.2">
      <c r="A555" s="29"/>
      <c r="B555" s="19"/>
      <c r="E555" s="30"/>
    </row>
    <row r="556" spans="1:5" x14ac:dyDescent="0.2">
      <c r="A556" s="29"/>
      <c r="B556" s="19"/>
      <c r="E556" s="30"/>
    </row>
    <row r="557" spans="1:5" x14ac:dyDescent="0.2">
      <c r="A557" s="29"/>
      <c r="B557" s="19"/>
      <c r="E557" s="30"/>
    </row>
    <row r="558" spans="1:5" x14ac:dyDescent="0.2">
      <c r="A558" s="29"/>
      <c r="B558" s="19"/>
      <c r="E558" s="30"/>
    </row>
    <row r="559" spans="1:5" x14ac:dyDescent="0.2">
      <c r="A559" s="29"/>
      <c r="B559" s="19"/>
      <c r="E559" s="30"/>
    </row>
    <row r="560" spans="1:5" x14ac:dyDescent="0.2">
      <c r="A560" s="29"/>
      <c r="B560" s="19"/>
      <c r="E560" s="30"/>
    </row>
    <row r="561" spans="1:5" x14ac:dyDescent="0.2">
      <c r="A561" s="29"/>
      <c r="B561" s="19"/>
      <c r="E561" s="30"/>
    </row>
    <row r="562" spans="1:5" x14ac:dyDescent="0.2">
      <c r="A562" s="29"/>
      <c r="B562" s="19"/>
      <c r="E562" s="30"/>
    </row>
    <row r="563" spans="1:5" x14ac:dyDescent="0.2">
      <c r="A563" s="29"/>
      <c r="B563" s="19"/>
      <c r="E563" s="30"/>
    </row>
    <row r="564" spans="1:5" x14ac:dyDescent="0.2">
      <c r="A564" s="29"/>
      <c r="B564" s="19"/>
      <c r="E564" s="30"/>
    </row>
    <row r="565" spans="1:5" x14ac:dyDescent="0.2">
      <c r="A565" s="29"/>
      <c r="B565" s="19"/>
      <c r="E565" s="30"/>
    </row>
    <row r="566" spans="1:5" x14ac:dyDescent="0.2">
      <c r="A566" s="29"/>
      <c r="B566" s="19"/>
      <c r="E566" s="30"/>
    </row>
    <row r="567" spans="1:5" x14ac:dyDescent="0.2">
      <c r="A567" s="29"/>
      <c r="B567" s="19"/>
      <c r="E567" s="30"/>
    </row>
    <row r="568" spans="1:5" x14ac:dyDescent="0.2">
      <c r="A568" s="29"/>
      <c r="B568" s="19"/>
      <c r="E568" s="30"/>
    </row>
    <row r="569" spans="1:5" x14ac:dyDescent="0.2">
      <c r="A569" s="29"/>
      <c r="B569" s="19"/>
      <c r="E569" s="30"/>
    </row>
    <row r="570" spans="1:5" x14ac:dyDescent="0.2">
      <c r="A570" s="29"/>
      <c r="B570" s="19"/>
      <c r="E570" s="30"/>
    </row>
    <row r="571" spans="1:5" x14ac:dyDescent="0.2">
      <c r="A571" s="29"/>
      <c r="B571" s="19"/>
      <c r="E571" s="30"/>
    </row>
    <row r="572" spans="1:5" x14ac:dyDescent="0.2">
      <c r="A572" s="29"/>
      <c r="B572" s="19"/>
      <c r="E572" s="30"/>
    </row>
    <row r="573" spans="1:5" x14ac:dyDescent="0.2">
      <c r="A573" s="29"/>
      <c r="B573" s="19"/>
      <c r="E573" s="30"/>
    </row>
    <row r="574" spans="1:5" x14ac:dyDescent="0.2">
      <c r="A574" s="29"/>
      <c r="B574" s="19"/>
      <c r="E574" s="30"/>
    </row>
    <row r="575" spans="1:5" x14ac:dyDescent="0.2">
      <c r="A575" s="29"/>
      <c r="B575" s="19"/>
      <c r="E575" s="30"/>
    </row>
    <row r="576" spans="1:5" x14ac:dyDescent="0.2">
      <c r="A576" s="29"/>
      <c r="B576" s="19"/>
      <c r="E576" s="30"/>
    </row>
    <row r="577" spans="1:5" x14ac:dyDescent="0.2">
      <c r="A577" s="29"/>
      <c r="B577" s="19"/>
      <c r="E577" s="30"/>
    </row>
    <row r="578" spans="1:5" x14ac:dyDescent="0.2">
      <c r="A578" s="29"/>
      <c r="B578" s="19"/>
      <c r="E578" s="30"/>
    </row>
    <row r="579" spans="1:5" x14ac:dyDescent="0.2">
      <c r="A579" s="29"/>
      <c r="B579" s="19"/>
      <c r="E579" s="30"/>
    </row>
    <row r="580" spans="1:5" x14ac:dyDescent="0.2">
      <c r="A580" s="29"/>
      <c r="B580" s="19"/>
      <c r="E580" s="30"/>
    </row>
    <row r="581" spans="1:5" x14ac:dyDescent="0.2">
      <c r="A581" s="29"/>
      <c r="B581" s="19"/>
      <c r="E581" s="30"/>
    </row>
    <row r="582" spans="1:5" x14ac:dyDescent="0.2">
      <c r="A582" s="29"/>
      <c r="B582" s="19"/>
      <c r="E582" s="30"/>
    </row>
    <row r="583" spans="1:5" x14ac:dyDescent="0.2">
      <c r="A583" s="29"/>
      <c r="B583" s="19"/>
      <c r="E583" s="30"/>
    </row>
    <row r="584" spans="1:5" x14ac:dyDescent="0.2">
      <c r="A584" s="29"/>
      <c r="B584" s="19"/>
      <c r="E584" s="30"/>
    </row>
    <row r="585" spans="1:5" x14ac:dyDescent="0.2">
      <c r="A585" s="29"/>
      <c r="B585" s="19"/>
      <c r="E585" s="30"/>
    </row>
    <row r="586" spans="1:5" x14ac:dyDescent="0.2">
      <c r="A586" s="29"/>
      <c r="B586" s="19"/>
      <c r="E586" s="30"/>
    </row>
    <row r="587" spans="1:5" x14ac:dyDescent="0.2">
      <c r="A587" s="29"/>
      <c r="B587" s="19"/>
      <c r="E587" s="30"/>
    </row>
    <row r="588" spans="1:5" x14ac:dyDescent="0.2">
      <c r="A588" s="29"/>
      <c r="B588" s="19"/>
      <c r="E588" s="30"/>
    </row>
    <row r="589" spans="1:5" x14ac:dyDescent="0.2">
      <c r="A589" s="29"/>
      <c r="B589" s="19"/>
      <c r="E589" s="30"/>
    </row>
    <row r="590" spans="1:5" x14ac:dyDescent="0.2">
      <c r="A590" s="29"/>
      <c r="B590" s="19"/>
      <c r="E590" s="30"/>
    </row>
    <row r="591" spans="1:5" x14ac:dyDescent="0.2">
      <c r="A591" s="29"/>
      <c r="B591" s="19"/>
      <c r="E591" s="30"/>
    </row>
    <row r="592" spans="1:5" x14ac:dyDescent="0.2">
      <c r="A592" s="29"/>
      <c r="B592" s="19"/>
      <c r="E592" s="30"/>
    </row>
    <row r="593" spans="1:5" x14ac:dyDescent="0.2">
      <c r="A593" s="29"/>
      <c r="B593" s="19"/>
      <c r="E593" s="30"/>
    </row>
    <row r="594" spans="1:5" x14ac:dyDescent="0.2">
      <c r="A594" s="29"/>
      <c r="B594" s="19"/>
      <c r="E594" s="30"/>
    </row>
    <row r="595" spans="1:5" x14ac:dyDescent="0.2">
      <c r="A595" s="29"/>
      <c r="B595" s="19"/>
      <c r="E595" s="30"/>
    </row>
    <row r="596" spans="1:5" x14ac:dyDescent="0.2">
      <c r="A596" s="29"/>
      <c r="B596" s="19"/>
      <c r="E596" s="30"/>
    </row>
    <row r="597" spans="1:5" x14ac:dyDescent="0.2">
      <c r="A597" s="29"/>
      <c r="B597" s="19"/>
      <c r="E597" s="30"/>
    </row>
    <row r="598" spans="1:5" x14ac:dyDescent="0.2">
      <c r="A598" s="29"/>
      <c r="B598" s="19"/>
      <c r="E598" s="30"/>
    </row>
    <row r="599" spans="1:5" x14ac:dyDescent="0.2">
      <c r="A599" s="29"/>
      <c r="B599" s="19"/>
      <c r="E599" s="30"/>
    </row>
    <row r="600" spans="1:5" x14ac:dyDescent="0.2">
      <c r="A600" s="29"/>
      <c r="B600" s="19"/>
      <c r="E600" s="30"/>
    </row>
    <row r="601" spans="1:5" x14ac:dyDescent="0.2">
      <c r="A601" s="29"/>
      <c r="B601" s="19"/>
      <c r="E601" s="30"/>
    </row>
    <row r="602" spans="1:5" x14ac:dyDescent="0.2">
      <c r="A602" s="29"/>
      <c r="B602" s="19"/>
      <c r="E602" s="30"/>
    </row>
    <row r="603" spans="1:5" x14ac:dyDescent="0.2">
      <c r="A603" s="29"/>
      <c r="B603" s="19"/>
      <c r="E603" s="30"/>
    </row>
    <row r="604" spans="1:5" x14ac:dyDescent="0.2">
      <c r="A604" s="29"/>
      <c r="B604" s="19"/>
      <c r="E604" s="30"/>
    </row>
    <row r="605" spans="1:5" x14ac:dyDescent="0.2">
      <c r="A605" s="29"/>
      <c r="B605" s="19"/>
      <c r="E605" s="30"/>
    </row>
    <row r="606" spans="1:5" x14ac:dyDescent="0.2">
      <c r="A606" s="29"/>
      <c r="B606" s="19"/>
      <c r="E606" s="30"/>
    </row>
    <row r="607" spans="1:5" x14ac:dyDescent="0.2">
      <c r="A607" s="29"/>
      <c r="B607" s="19"/>
      <c r="E607" s="30"/>
    </row>
    <row r="608" spans="1:5" x14ac:dyDescent="0.2">
      <c r="A608" s="29"/>
      <c r="B608" s="19"/>
      <c r="E608" s="30"/>
    </row>
    <row r="609" spans="1:5" x14ac:dyDescent="0.2">
      <c r="A609" s="29"/>
      <c r="B609" s="19"/>
      <c r="E609" s="30"/>
    </row>
    <row r="610" spans="1:5" x14ac:dyDescent="0.2">
      <c r="A610" s="29"/>
      <c r="B610" s="19"/>
      <c r="E610" s="30"/>
    </row>
    <row r="611" spans="1:5" x14ac:dyDescent="0.2">
      <c r="A611" s="29"/>
      <c r="B611" s="19"/>
      <c r="E611" s="30"/>
    </row>
    <row r="612" spans="1:5" x14ac:dyDescent="0.2">
      <c r="A612" s="29"/>
      <c r="B612" s="19"/>
      <c r="E612" s="30"/>
    </row>
    <row r="613" spans="1:5" x14ac:dyDescent="0.2">
      <c r="A613" s="29"/>
      <c r="B613" s="19"/>
      <c r="E613" s="30"/>
    </row>
    <row r="614" spans="1:5" x14ac:dyDescent="0.2">
      <c r="A614" s="29"/>
      <c r="B614" s="19"/>
      <c r="E614" s="30"/>
    </row>
    <row r="615" spans="1:5" x14ac:dyDescent="0.2">
      <c r="A615" s="29"/>
      <c r="B615" s="19"/>
      <c r="E615" s="30"/>
    </row>
    <row r="616" spans="1:5" x14ac:dyDescent="0.2">
      <c r="A616" s="29"/>
      <c r="B616" s="19"/>
      <c r="E616" s="30"/>
    </row>
    <row r="617" spans="1:5" x14ac:dyDescent="0.2">
      <c r="A617" s="29"/>
      <c r="B617" s="19"/>
      <c r="E617" s="30"/>
    </row>
    <row r="618" spans="1:5" x14ac:dyDescent="0.2">
      <c r="A618" s="29"/>
      <c r="B618" s="19"/>
      <c r="E618" s="30"/>
    </row>
    <row r="619" spans="1:5" x14ac:dyDescent="0.2">
      <c r="A619" s="29"/>
      <c r="B619" s="19"/>
      <c r="E619" s="30"/>
    </row>
    <row r="620" spans="1:5" x14ac:dyDescent="0.2">
      <c r="A620" s="29"/>
      <c r="B620" s="19"/>
      <c r="E620" s="30"/>
    </row>
    <row r="621" spans="1:5" x14ac:dyDescent="0.2">
      <c r="A621" s="29"/>
      <c r="B621" s="19"/>
      <c r="E621" s="30"/>
    </row>
    <row r="622" spans="1:5" x14ac:dyDescent="0.2">
      <c r="A622" s="29"/>
      <c r="B622" s="19"/>
      <c r="E622" s="30"/>
    </row>
    <row r="623" spans="1:5" x14ac:dyDescent="0.2">
      <c r="A623" s="29"/>
      <c r="B623" s="19"/>
      <c r="E623" s="30"/>
    </row>
    <row r="624" spans="1:5" x14ac:dyDescent="0.2">
      <c r="A624" s="29"/>
      <c r="B624" s="19"/>
      <c r="E624" s="30"/>
    </row>
    <row r="625" spans="1:5" x14ac:dyDescent="0.2">
      <c r="A625" s="29"/>
      <c r="B625" s="19"/>
      <c r="E625" s="30"/>
    </row>
    <row r="626" spans="1:5" x14ac:dyDescent="0.2">
      <c r="A626" s="29"/>
      <c r="B626" s="19"/>
      <c r="E626" s="30"/>
    </row>
    <row r="627" spans="1:5" x14ac:dyDescent="0.2">
      <c r="A627" s="29"/>
      <c r="B627" s="19"/>
      <c r="E627" s="30"/>
    </row>
    <row r="628" spans="1:5" x14ac:dyDescent="0.2">
      <c r="A628" s="29"/>
      <c r="B628" s="19"/>
      <c r="E628" s="30"/>
    </row>
    <row r="629" spans="1:5" x14ac:dyDescent="0.2">
      <c r="A629" s="29"/>
      <c r="B629" s="19"/>
      <c r="E629" s="30"/>
    </row>
    <row r="630" spans="1:5" x14ac:dyDescent="0.2">
      <c r="A630" s="29"/>
      <c r="B630" s="19"/>
      <c r="E630" s="30"/>
    </row>
    <row r="631" spans="1:5" x14ac:dyDescent="0.2">
      <c r="A631" s="29"/>
      <c r="B631" s="19"/>
      <c r="E631" s="30"/>
    </row>
    <row r="632" spans="1:5" x14ac:dyDescent="0.2">
      <c r="A632" s="29"/>
      <c r="B632" s="19"/>
      <c r="E632" s="30"/>
    </row>
    <row r="633" spans="1:5" x14ac:dyDescent="0.2">
      <c r="A633" s="29"/>
      <c r="B633" s="19"/>
      <c r="E633" s="30"/>
    </row>
    <row r="634" spans="1:5" x14ac:dyDescent="0.2">
      <c r="A634" s="29"/>
      <c r="B634" s="19"/>
      <c r="E634" s="30"/>
    </row>
    <row r="635" spans="1:5" x14ac:dyDescent="0.2">
      <c r="A635" s="29"/>
      <c r="B635" s="19"/>
      <c r="E635" s="30"/>
    </row>
    <row r="636" spans="1:5" x14ac:dyDescent="0.2">
      <c r="A636" s="29"/>
      <c r="B636" s="19"/>
      <c r="E636" s="30"/>
    </row>
    <row r="637" spans="1:5" x14ac:dyDescent="0.2">
      <c r="A637" s="29"/>
      <c r="B637" s="19"/>
      <c r="E637" s="30"/>
    </row>
    <row r="638" spans="1:5" x14ac:dyDescent="0.2">
      <c r="A638" s="29"/>
      <c r="B638" s="19"/>
      <c r="E638" s="30"/>
    </row>
    <row r="639" spans="1:5" x14ac:dyDescent="0.2">
      <c r="A639" s="29"/>
      <c r="B639" s="19"/>
      <c r="E639" s="30"/>
    </row>
    <row r="640" spans="1:5" x14ac:dyDescent="0.2">
      <c r="A640" s="29"/>
      <c r="B640" s="19"/>
      <c r="E640" s="30"/>
    </row>
    <row r="641" spans="1:5" x14ac:dyDescent="0.2">
      <c r="A641" s="29"/>
      <c r="B641" s="19"/>
      <c r="E641" s="30"/>
    </row>
    <row r="642" spans="1:5" x14ac:dyDescent="0.2">
      <c r="A642" s="29"/>
      <c r="B642" s="19"/>
      <c r="E642" s="30"/>
    </row>
    <row r="643" spans="1:5" x14ac:dyDescent="0.2">
      <c r="A643" s="29"/>
      <c r="B643" s="19"/>
      <c r="E643" s="30"/>
    </row>
    <row r="644" spans="1:5" x14ac:dyDescent="0.2">
      <c r="A644" s="29"/>
      <c r="B644" s="19"/>
      <c r="E644" s="30"/>
    </row>
    <row r="645" spans="1:5" x14ac:dyDescent="0.2">
      <c r="A645" s="29"/>
      <c r="B645" s="19"/>
      <c r="E645" s="30"/>
    </row>
    <row r="646" spans="1:5" x14ac:dyDescent="0.2">
      <c r="A646" s="29"/>
      <c r="B646" s="19"/>
      <c r="E646" s="30"/>
    </row>
    <row r="647" spans="1:5" x14ac:dyDescent="0.2">
      <c r="A647" s="29"/>
      <c r="B647" s="19"/>
      <c r="E647" s="30"/>
    </row>
    <row r="648" spans="1:5" x14ac:dyDescent="0.2">
      <c r="A648" s="29"/>
      <c r="B648" s="19"/>
      <c r="E648" s="30"/>
    </row>
    <row r="649" spans="1:5" x14ac:dyDescent="0.2">
      <c r="A649" s="29"/>
      <c r="B649" s="19"/>
      <c r="E649" s="30"/>
    </row>
    <row r="650" spans="1:5" x14ac:dyDescent="0.2">
      <c r="A650" s="29"/>
      <c r="B650" s="19"/>
      <c r="E650" s="30"/>
    </row>
    <row r="651" spans="1:5" x14ac:dyDescent="0.2">
      <c r="A651" s="29"/>
      <c r="B651" s="19"/>
      <c r="E651" s="30"/>
    </row>
    <row r="652" spans="1:5" x14ac:dyDescent="0.2">
      <c r="A652" s="29"/>
      <c r="B652" s="19"/>
      <c r="E652" s="30"/>
    </row>
    <row r="653" spans="1:5" x14ac:dyDescent="0.2">
      <c r="A653" s="29"/>
      <c r="B653" s="19"/>
      <c r="E653" s="30"/>
    </row>
    <row r="654" spans="1:5" x14ac:dyDescent="0.2">
      <c r="A654" s="29"/>
      <c r="B654" s="19"/>
      <c r="E654" s="30"/>
    </row>
    <row r="655" spans="1:5" x14ac:dyDescent="0.2">
      <c r="A655" s="29"/>
      <c r="B655" s="19"/>
      <c r="E655" s="30"/>
    </row>
    <row r="656" spans="1:5" x14ac:dyDescent="0.2">
      <c r="A656" s="29"/>
      <c r="B656" s="19"/>
      <c r="E656" s="30"/>
    </row>
    <row r="657" spans="1:5" x14ac:dyDescent="0.2">
      <c r="A657" s="29"/>
      <c r="B657" s="19"/>
      <c r="E657" s="30"/>
    </row>
    <row r="658" spans="1:5" x14ac:dyDescent="0.2">
      <c r="A658" s="29"/>
      <c r="B658" s="19"/>
      <c r="E658" s="30"/>
    </row>
    <row r="659" spans="1:5" x14ac:dyDescent="0.2">
      <c r="A659" s="29"/>
      <c r="B659" s="19"/>
      <c r="E659" s="30"/>
    </row>
    <row r="660" spans="1:5" x14ac:dyDescent="0.2">
      <c r="A660" s="29"/>
      <c r="B660" s="19"/>
      <c r="E660" s="30"/>
    </row>
    <row r="661" spans="1:5" x14ac:dyDescent="0.2">
      <c r="A661" s="29"/>
      <c r="B661" s="19"/>
      <c r="E661" s="30"/>
    </row>
    <row r="662" spans="1:5" x14ac:dyDescent="0.2">
      <c r="A662" s="29"/>
      <c r="B662" s="19"/>
      <c r="E662" s="30"/>
    </row>
    <row r="663" spans="1:5" x14ac:dyDescent="0.2">
      <c r="A663" s="29"/>
      <c r="B663" s="19"/>
      <c r="E663" s="30"/>
    </row>
    <row r="664" spans="1:5" x14ac:dyDescent="0.2">
      <c r="A664" s="29"/>
      <c r="B664" s="19"/>
      <c r="E664" s="30"/>
    </row>
    <row r="665" spans="1:5" x14ac:dyDescent="0.2">
      <c r="A665" s="29"/>
      <c r="B665" s="19"/>
      <c r="E665" s="30"/>
    </row>
    <row r="666" spans="1:5" x14ac:dyDescent="0.2">
      <c r="A666" s="29"/>
      <c r="B666" s="19"/>
      <c r="E666" s="30"/>
    </row>
    <row r="667" spans="1:5" x14ac:dyDescent="0.2">
      <c r="A667" s="29"/>
      <c r="B667" s="19"/>
      <c r="E667" s="30"/>
    </row>
    <row r="668" spans="1:5" x14ac:dyDescent="0.2">
      <c r="A668" s="29"/>
      <c r="B668" s="19"/>
      <c r="E668" s="30"/>
    </row>
    <row r="669" spans="1:5" x14ac:dyDescent="0.2">
      <c r="A669" s="29"/>
      <c r="B669" s="19"/>
      <c r="E669" s="30"/>
    </row>
    <row r="670" spans="1:5" x14ac:dyDescent="0.2">
      <c r="A670" s="29"/>
      <c r="B670" s="19"/>
      <c r="E670" s="30"/>
    </row>
    <row r="671" spans="1:5" x14ac:dyDescent="0.2">
      <c r="A671" s="29"/>
      <c r="B671" s="19"/>
      <c r="E671" s="30"/>
    </row>
    <row r="672" spans="1:5" x14ac:dyDescent="0.2">
      <c r="A672" s="29"/>
      <c r="B672" s="19"/>
      <c r="E672" s="30"/>
    </row>
    <row r="673" spans="1:5" x14ac:dyDescent="0.2">
      <c r="A673" s="29"/>
      <c r="B673" s="19"/>
      <c r="E673" s="30"/>
    </row>
    <row r="674" spans="1:5" x14ac:dyDescent="0.2">
      <c r="A674" s="29"/>
      <c r="B674" s="19"/>
      <c r="E674" s="30"/>
    </row>
    <row r="675" spans="1:5" x14ac:dyDescent="0.2">
      <c r="A675" s="29"/>
      <c r="B675" s="19"/>
      <c r="E675" s="30"/>
    </row>
    <row r="676" spans="1:5" x14ac:dyDescent="0.2">
      <c r="A676" s="29"/>
      <c r="B676" s="19"/>
      <c r="E676" s="30"/>
    </row>
    <row r="677" spans="1:5" x14ac:dyDescent="0.2">
      <c r="A677" s="29"/>
      <c r="B677" s="19"/>
      <c r="E677" s="30"/>
    </row>
    <row r="678" spans="1:5" x14ac:dyDescent="0.2">
      <c r="A678" s="29"/>
      <c r="B678" s="19"/>
      <c r="E678" s="30"/>
    </row>
    <row r="679" spans="1:5" x14ac:dyDescent="0.2">
      <c r="A679" s="29"/>
      <c r="B679" s="19"/>
      <c r="E679" s="30"/>
    </row>
    <row r="680" spans="1:5" x14ac:dyDescent="0.2">
      <c r="A680" s="29"/>
      <c r="B680" s="19"/>
      <c r="E680" s="30"/>
    </row>
    <row r="681" spans="1:5" x14ac:dyDescent="0.2">
      <c r="A681" s="29"/>
      <c r="B681" s="19"/>
      <c r="E681" s="30"/>
    </row>
    <row r="682" spans="1:5" x14ac:dyDescent="0.2">
      <c r="A682" s="29"/>
      <c r="B682" s="19"/>
      <c r="E682" s="30"/>
    </row>
    <row r="683" spans="1:5" x14ac:dyDescent="0.2">
      <c r="A683" s="29"/>
      <c r="B683" s="19"/>
      <c r="E683" s="30"/>
    </row>
    <row r="684" spans="1:5" x14ac:dyDescent="0.2">
      <c r="A684" s="29"/>
      <c r="B684" s="19"/>
      <c r="E684" s="30"/>
    </row>
    <row r="685" spans="1:5" x14ac:dyDescent="0.2">
      <c r="A685" s="29"/>
      <c r="B685" s="19"/>
      <c r="E685" s="30"/>
    </row>
    <row r="686" spans="1:5" x14ac:dyDescent="0.2">
      <c r="A686" s="29"/>
      <c r="B686" s="19"/>
      <c r="E686" s="30"/>
    </row>
    <row r="687" spans="1:5" x14ac:dyDescent="0.2">
      <c r="A687" s="29"/>
      <c r="B687" s="19"/>
      <c r="E687" s="30"/>
    </row>
    <row r="688" spans="1:5" x14ac:dyDescent="0.2">
      <c r="A688" s="29"/>
      <c r="B688" s="19"/>
      <c r="E688" s="30"/>
    </row>
    <row r="689" spans="1:5" x14ac:dyDescent="0.2">
      <c r="A689" s="29"/>
      <c r="B689" s="19"/>
      <c r="E689" s="30"/>
    </row>
    <row r="690" spans="1:5" x14ac:dyDescent="0.2">
      <c r="A690" s="29"/>
      <c r="B690" s="19"/>
      <c r="E690" s="30"/>
    </row>
    <row r="691" spans="1:5" x14ac:dyDescent="0.2">
      <c r="A691" s="29"/>
      <c r="B691" s="19"/>
      <c r="E691" s="30"/>
    </row>
    <row r="692" spans="1:5" x14ac:dyDescent="0.2">
      <c r="A692" s="29"/>
      <c r="B692" s="19"/>
      <c r="E692" s="30"/>
    </row>
    <row r="693" spans="1:5" x14ac:dyDescent="0.2">
      <c r="A693" s="29"/>
      <c r="B693" s="19"/>
      <c r="E693" s="30"/>
    </row>
    <row r="694" spans="1:5" x14ac:dyDescent="0.2">
      <c r="A694" s="29"/>
      <c r="B694" s="19"/>
      <c r="E694" s="30"/>
    </row>
    <row r="695" spans="1:5" x14ac:dyDescent="0.2">
      <c r="A695" s="29"/>
      <c r="B695" s="19"/>
      <c r="E695" s="30"/>
    </row>
    <row r="696" spans="1:5" x14ac:dyDescent="0.2">
      <c r="A696" s="29"/>
      <c r="B696" s="19"/>
      <c r="E696" s="30"/>
    </row>
    <row r="697" spans="1:5" x14ac:dyDescent="0.2">
      <c r="A697" s="29"/>
      <c r="B697" s="19"/>
      <c r="E697" s="30"/>
    </row>
    <row r="698" spans="1:5" x14ac:dyDescent="0.2">
      <c r="A698" s="29"/>
      <c r="B698" s="19"/>
      <c r="E698" s="30"/>
    </row>
    <row r="699" spans="1:5" x14ac:dyDescent="0.2">
      <c r="A699" s="29"/>
      <c r="B699" s="19"/>
      <c r="E699" s="30"/>
    </row>
    <row r="700" spans="1:5" x14ac:dyDescent="0.2">
      <c r="A700" s="29"/>
      <c r="B700" s="19"/>
      <c r="E700" s="30"/>
    </row>
    <row r="701" spans="1:5" x14ac:dyDescent="0.2">
      <c r="A701" s="29"/>
      <c r="B701" s="19"/>
      <c r="E701" s="30"/>
    </row>
    <row r="702" spans="1:5" x14ac:dyDescent="0.2">
      <c r="A702" s="29"/>
      <c r="B702" s="19"/>
      <c r="E702" s="30"/>
    </row>
    <row r="703" spans="1:5" x14ac:dyDescent="0.2">
      <c r="A703" s="29"/>
      <c r="B703" s="19"/>
      <c r="E703" s="30"/>
    </row>
    <row r="704" spans="1:5" x14ac:dyDescent="0.2">
      <c r="A704" s="29"/>
      <c r="B704" s="19"/>
      <c r="E704" s="30"/>
    </row>
    <row r="705" spans="1:5" x14ac:dyDescent="0.2">
      <c r="A705" s="29"/>
      <c r="B705" s="19"/>
      <c r="E705" s="30"/>
    </row>
    <row r="706" spans="1:5" x14ac:dyDescent="0.2">
      <c r="A706" s="29"/>
      <c r="B706" s="19"/>
      <c r="E706" s="30"/>
    </row>
    <row r="707" spans="1:5" x14ac:dyDescent="0.2">
      <c r="A707" s="29"/>
      <c r="B707" s="19"/>
      <c r="E707" s="30"/>
    </row>
    <row r="708" spans="1:5" x14ac:dyDescent="0.2">
      <c r="A708" s="29"/>
      <c r="B708" s="19"/>
      <c r="E708" s="30"/>
    </row>
    <row r="709" spans="1:5" x14ac:dyDescent="0.2">
      <c r="A709" s="29"/>
      <c r="B709" s="19"/>
      <c r="E709" s="30"/>
    </row>
    <row r="710" spans="1:5" x14ac:dyDescent="0.2">
      <c r="A710" s="29"/>
      <c r="B710" s="19"/>
      <c r="E710" s="30"/>
    </row>
    <row r="711" spans="1:5" x14ac:dyDescent="0.2">
      <c r="A711" s="29"/>
      <c r="B711" s="19"/>
      <c r="E711" s="30"/>
    </row>
    <row r="712" spans="1:5" x14ac:dyDescent="0.2">
      <c r="A712" s="29"/>
      <c r="B712" s="19"/>
      <c r="E712" s="30"/>
    </row>
    <row r="713" spans="1:5" x14ac:dyDescent="0.2">
      <c r="A713" s="29"/>
      <c r="B713" s="19"/>
      <c r="E713" s="30"/>
    </row>
    <row r="714" spans="1:5" x14ac:dyDescent="0.2">
      <c r="A714" s="29"/>
      <c r="B714" s="19"/>
      <c r="E714" s="30"/>
    </row>
    <row r="715" spans="1:5" x14ac:dyDescent="0.2">
      <c r="A715" s="29"/>
      <c r="B715" s="19"/>
      <c r="E715" s="30"/>
    </row>
    <row r="716" spans="1:5" x14ac:dyDescent="0.2">
      <c r="A716" s="29"/>
      <c r="B716" s="19"/>
      <c r="E716" s="30"/>
    </row>
    <row r="717" spans="1:5" x14ac:dyDescent="0.2">
      <c r="A717" s="29"/>
      <c r="B717" s="19"/>
      <c r="E717" s="30"/>
    </row>
    <row r="718" spans="1:5" x14ac:dyDescent="0.2">
      <c r="A718" s="29"/>
      <c r="B718" s="19"/>
      <c r="E718" s="30"/>
    </row>
    <row r="719" spans="1:5" x14ac:dyDescent="0.2">
      <c r="A719" s="29"/>
      <c r="B719" s="19"/>
      <c r="E719" s="30"/>
    </row>
    <row r="720" spans="1:5" x14ac:dyDescent="0.2">
      <c r="A720" s="29"/>
      <c r="B720" s="19"/>
      <c r="E720" s="30"/>
    </row>
    <row r="721" spans="1:5" x14ac:dyDescent="0.2">
      <c r="A721" s="29"/>
      <c r="B721" s="19"/>
      <c r="E721" s="30"/>
    </row>
    <row r="722" spans="1:5" x14ac:dyDescent="0.2">
      <c r="A722" s="29"/>
      <c r="B722" s="19"/>
      <c r="E722" s="30"/>
    </row>
    <row r="723" spans="1:5" x14ac:dyDescent="0.2">
      <c r="A723" s="29"/>
      <c r="B723" s="19"/>
      <c r="E723" s="30"/>
    </row>
    <row r="724" spans="1:5" x14ac:dyDescent="0.2">
      <c r="A724" s="29"/>
      <c r="B724" s="19"/>
      <c r="E724" s="30"/>
    </row>
    <row r="725" spans="1:5" x14ac:dyDescent="0.2">
      <c r="A725" s="29"/>
      <c r="B725" s="19"/>
      <c r="E725" s="30"/>
    </row>
    <row r="726" spans="1:5" x14ac:dyDescent="0.2">
      <c r="A726" s="29"/>
      <c r="B726" s="19"/>
      <c r="E726" s="30"/>
    </row>
    <row r="727" spans="1:5" x14ac:dyDescent="0.2">
      <c r="A727" s="29"/>
      <c r="B727" s="19"/>
      <c r="E727" s="30"/>
    </row>
    <row r="728" spans="1:5" x14ac:dyDescent="0.2">
      <c r="A728" s="29"/>
      <c r="B728" s="19"/>
      <c r="E728" s="30"/>
    </row>
    <row r="729" spans="1:5" x14ac:dyDescent="0.2">
      <c r="A729" s="29"/>
      <c r="B729" s="19"/>
      <c r="E729" s="30"/>
    </row>
    <row r="730" spans="1:5" x14ac:dyDescent="0.2">
      <c r="A730" s="29"/>
      <c r="B730" s="19"/>
      <c r="E730" s="30"/>
    </row>
    <row r="731" spans="1:5" x14ac:dyDescent="0.2">
      <c r="A731" s="29"/>
      <c r="B731" s="19"/>
      <c r="E731" s="30"/>
    </row>
    <row r="732" spans="1:5" x14ac:dyDescent="0.2">
      <c r="A732" s="29"/>
      <c r="B732" s="19"/>
      <c r="E732" s="30"/>
    </row>
    <row r="733" spans="1:5" x14ac:dyDescent="0.2">
      <c r="A733" s="29"/>
      <c r="B733" s="19"/>
      <c r="E733" s="30"/>
    </row>
    <row r="734" spans="1:5" x14ac:dyDescent="0.2">
      <c r="A734" s="29"/>
      <c r="B734" s="19"/>
      <c r="E734" s="30"/>
    </row>
    <row r="735" spans="1:5" x14ac:dyDescent="0.2">
      <c r="A735" s="29"/>
      <c r="B735" s="19"/>
      <c r="E735" s="30"/>
    </row>
    <row r="736" spans="1:5" x14ac:dyDescent="0.2">
      <c r="A736" s="29"/>
      <c r="B736" s="19"/>
      <c r="E736" s="30"/>
    </row>
    <row r="737" spans="1:5" x14ac:dyDescent="0.2">
      <c r="A737" s="29"/>
      <c r="B737" s="19"/>
      <c r="E737" s="30"/>
    </row>
    <row r="738" spans="1:5" x14ac:dyDescent="0.2">
      <c r="A738" s="29"/>
      <c r="B738" s="19"/>
      <c r="E738" s="30"/>
    </row>
    <row r="739" spans="1:5" x14ac:dyDescent="0.2">
      <c r="A739" s="29"/>
      <c r="B739" s="19"/>
      <c r="E739" s="30"/>
    </row>
    <row r="740" spans="1:5" x14ac:dyDescent="0.2">
      <c r="A740" s="29"/>
      <c r="B740" s="19"/>
      <c r="E740" s="30"/>
    </row>
    <row r="741" spans="1:5" x14ac:dyDescent="0.2">
      <c r="A741" s="29"/>
      <c r="B741" s="19"/>
      <c r="E741" s="30"/>
    </row>
    <row r="742" spans="1:5" x14ac:dyDescent="0.2">
      <c r="A742" s="29"/>
      <c r="B742" s="19"/>
      <c r="E742" s="30"/>
    </row>
    <row r="743" spans="1:5" x14ac:dyDescent="0.2">
      <c r="A743" s="29"/>
      <c r="B743" s="19"/>
      <c r="E743" s="30"/>
    </row>
    <row r="744" spans="1:5" x14ac:dyDescent="0.2">
      <c r="A744" s="29"/>
      <c r="B744" s="19"/>
      <c r="E744" s="30"/>
    </row>
    <row r="745" spans="1:5" x14ac:dyDescent="0.2">
      <c r="A745" s="29"/>
      <c r="B745" s="19"/>
      <c r="E745" s="30"/>
    </row>
    <row r="746" spans="1:5" x14ac:dyDescent="0.2">
      <c r="A746" s="29"/>
      <c r="B746" s="19"/>
      <c r="E746" s="30"/>
    </row>
    <row r="747" spans="1:5" x14ac:dyDescent="0.2">
      <c r="A747" s="29"/>
      <c r="B747" s="19"/>
      <c r="E747" s="30"/>
    </row>
    <row r="748" spans="1:5" x14ac:dyDescent="0.2">
      <c r="A748" s="29"/>
      <c r="B748" s="19"/>
      <c r="E748" s="30"/>
    </row>
    <row r="749" spans="1:5" x14ac:dyDescent="0.2">
      <c r="A749" s="29"/>
      <c r="B749" s="19"/>
      <c r="E749" s="30"/>
    </row>
    <row r="750" spans="1:5" x14ac:dyDescent="0.2">
      <c r="A750" s="29"/>
      <c r="B750" s="19"/>
      <c r="E750" s="30"/>
    </row>
    <row r="751" spans="1:5" x14ac:dyDescent="0.2">
      <c r="A751" s="29"/>
      <c r="B751" s="19"/>
      <c r="E751" s="30"/>
    </row>
    <row r="752" spans="1:5" x14ac:dyDescent="0.2">
      <c r="A752" s="29"/>
      <c r="B752" s="19"/>
      <c r="E752" s="30"/>
    </row>
    <row r="753" spans="1:5" x14ac:dyDescent="0.2">
      <c r="A753" s="29"/>
      <c r="B753" s="19"/>
      <c r="E753" s="30"/>
    </row>
    <row r="754" spans="1:5" x14ac:dyDescent="0.2">
      <c r="A754" s="29"/>
      <c r="B754" s="19"/>
      <c r="E754" s="30"/>
    </row>
    <row r="755" spans="1:5" x14ac:dyDescent="0.2">
      <c r="A755" s="29"/>
      <c r="B755" s="19"/>
      <c r="E755" s="30"/>
    </row>
    <row r="756" spans="1:5" x14ac:dyDescent="0.2">
      <c r="A756" s="29"/>
      <c r="B756" s="19"/>
      <c r="E756" s="30"/>
    </row>
    <row r="757" spans="1:5" x14ac:dyDescent="0.2">
      <c r="A757" s="29"/>
      <c r="B757" s="19"/>
      <c r="E757" s="30"/>
    </row>
    <row r="758" spans="1:5" x14ac:dyDescent="0.2">
      <c r="A758" s="29"/>
      <c r="B758" s="19"/>
      <c r="E758" s="30"/>
    </row>
    <row r="759" spans="1:5" x14ac:dyDescent="0.2">
      <c r="A759" s="29"/>
      <c r="B759" s="19"/>
      <c r="E759" s="30"/>
    </row>
    <row r="760" spans="1:5" x14ac:dyDescent="0.2">
      <c r="A760" s="29"/>
      <c r="B760" s="19"/>
      <c r="E760" s="30"/>
    </row>
    <row r="761" spans="1:5" x14ac:dyDescent="0.2">
      <c r="A761" s="29"/>
      <c r="B761" s="19"/>
      <c r="E761" s="30"/>
    </row>
    <row r="762" spans="1:5" x14ac:dyDescent="0.2">
      <c r="A762" s="29"/>
      <c r="B762" s="19"/>
      <c r="E762" s="30"/>
    </row>
    <row r="763" spans="1:5" x14ac:dyDescent="0.2">
      <c r="A763" s="29"/>
      <c r="B763" s="19"/>
      <c r="E763" s="30"/>
    </row>
    <row r="764" spans="1:5" x14ac:dyDescent="0.2">
      <c r="A764" s="29"/>
      <c r="B764" s="19"/>
      <c r="E764" s="30"/>
    </row>
    <row r="765" spans="1:5" x14ac:dyDescent="0.2">
      <c r="A765" s="29"/>
      <c r="B765" s="19"/>
      <c r="E765" s="30"/>
    </row>
    <row r="766" spans="1:5" x14ac:dyDescent="0.2">
      <c r="A766" s="29"/>
      <c r="B766" s="19"/>
      <c r="E766" s="30"/>
    </row>
    <row r="767" spans="1:5" x14ac:dyDescent="0.2">
      <c r="A767" s="29"/>
      <c r="B767" s="19"/>
      <c r="E767" s="30"/>
    </row>
    <row r="768" spans="1:5" x14ac:dyDescent="0.2">
      <c r="A768" s="29"/>
      <c r="B768" s="19"/>
      <c r="E768" s="30"/>
    </row>
    <row r="769" spans="1:5" x14ac:dyDescent="0.2">
      <c r="A769" s="29"/>
      <c r="B769" s="19"/>
      <c r="E769" s="30"/>
    </row>
    <row r="770" spans="1:5" x14ac:dyDescent="0.2">
      <c r="A770" s="29"/>
      <c r="B770" s="19"/>
      <c r="E770" s="30"/>
    </row>
    <row r="771" spans="1:5" x14ac:dyDescent="0.2">
      <c r="A771" s="29"/>
      <c r="B771" s="19"/>
      <c r="E771" s="30"/>
    </row>
    <row r="772" spans="1:5" x14ac:dyDescent="0.2">
      <c r="A772" s="29"/>
      <c r="B772" s="19"/>
      <c r="E772" s="30"/>
    </row>
    <row r="773" spans="1:5" x14ac:dyDescent="0.2">
      <c r="A773" s="29"/>
      <c r="B773" s="19"/>
      <c r="E773" s="30"/>
    </row>
    <row r="774" spans="1:5" x14ac:dyDescent="0.2">
      <c r="A774" s="29"/>
      <c r="B774" s="19"/>
      <c r="E774" s="30"/>
    </row>
    <row r="775" spans="1:5" x14ac:dyDescent="0.2">
      <c r="A775" s="29"/>
      <c r="B775" s="19"/>
      <c r="E775" s="30"/>
    </row>
    <row r="776" spans="1:5" x14ac:dyDescent="0.2">
      <c r="A776" s="29"/>
      <c r="B776" s="19"/>
      <c r="E776" s="30"/>
    </row>
    <row r="777" spans="1:5" x14ac:dyDescent="0.2">
      <c r="A777" s="29"/>
      <c r="B777" s="19"/>
      <c r="E777" s="30"/>
    </row>
    <row r="778" spans="1:5" x14ac:dyDescent="0.2">
      <c r="A778" s="29"/>
      <c r="B778" s="19"/>
      <c r="E778" s="30"/>
    </row>
    <row r="779" spans="1:5" x14ac:dyDescent="0.2">
      <c r="A779" s="29"/>
      <c r="B779" s="19"/>
      <c r="E779" s="30"/>
    </row>
    <row r="780" spans="1:5" x14ac:dyDescent="0.2">
      <c r="A780" s="29"/>
      <c r="B780" s="19"/>
      <c r="E780" s="30"/>
    </row>
    <row r="781" spans="1:5" x14ac:dyDescent="0.2">
      <c r="A781" s="29"/>
      <c r="B781" s="19"/>
      <c r="E781" s="30"/>
    </row>
    <row r="782" spans="1:5" x14ac:dyDescent="0.2">
      <c r="A782" s="29"/>
      <c r="B782" s="19"/>
      <c r="E782" s="30"/>
    </row>
    <row r="783" spans="1:5" x14ac:dyDescent="0.2">
      <c r="A783" s="29"/>
      <c r="B783" s="19"/>
      <c r="E783" s="30"/>
    </row>
    <row r="784" spans="1:5" x14ac:dyDescent="0.2">
      <c r="A784" s="29"/>
      <c r="B784" s="19"/>
      <c r="E784" s="30"/>
    </row>
    <row r="785" spans="1:5" x14ac:dyDescent="0.2">
      <c r="A785" s="29"/>
      <c r="B785" s="19"/>
      <c r="E785" s="30"/>
    </row>
    <row r="786" spans="1:5" x14ac:dyDescent="0.2">
      <c r="A786" s="29"/>
      <c r="B786" s="19"/>
      <c r="E786" s="30"/>
    </row>
    <row r="787" spans="1:5" x14ac:dyDescent="0.2">
      <c r="A787" s="29"/>
      <c r="B787" s="19"/>
      <c r="E787" s="30"/>
    </row>
    <row r="788" spans="1:5" x14ac:dyDescent="0.2">
      <c r="A788" s="29"/>
      <c r="B788" s="19"/>
      <c r="E788" s="30"/>
    </row>
    <row r="789" spans="1:5" x14ac:dyDescent="0.2">
      <c r="A789" s="29"/>
      <c r="B789" s="19"/>
      <c r="E789" s="30"/>
    </row>
    <row r="790" spans="1:5" x14ac:dyDescent="0.2">
      <c r="A790" s="29"/>
      <c r="B790" s="19"/>
      <c r="E790" s="30"/>
    </row>
    <row r="791" spans="1:5" x14ac:dyDescent="0.2">
      <c r="A791" s="29"/>
      <c r="B791" s="19"/>
      <c r="E791" s="30"/>
    </row>
    <row r="792" spans="1:5" x14ac:dyDescent="0.2">
      <c r="A792" s="29"/>
      <c r="B792" s="19"/>
      <c r="E792" s="30"/>
    </row>
    <row r="793" spans="1:5" x14ac:dyDescent="0.2">
      <c r="A793" s="29"/>
      <c r="B793" s="19"/>
      <c r="E793" s="30"/>
    </row>
    <row r="794" spans="1:5" x14ac:dyDescent="0.2">
      <c r="A794" s="29"/>
      <c r="B794" s="19"/>
      <c r="E794" s="30"/>
    </row>
    <row r="795" spans="1:5" x14ac:dyDescent="0.2">
      <c r="A795" s="29"/>
      <c r="B795" s="19"/>
      <c r="E795" s="30"/>
    </row>
    <row r="796" spans="1:5" x14ac:dyDescent="0.2">
      <c r="A796" s="29"/>
      <c r="B796" s="19"/>
      <c r="E796" s="30"/>
    </row>
    <row r="797" spans="1:5" x14ac:dyDescent="0.2">
      <c r="A797" s="29"/>
      <c r="B797" s="19"/>
      <c r="E797" s="30"/>
    </row>
    <row r="798" spans="1:5" x14ac:dyDescent="0.2">
      <c r="A798" s="29"/>
      <c r="B798" s="19"/>
      <c r="E798" s="30"/>
    </row>
    <row r="799" spans="1:5" x14ac:dyDescent="0.2">
      <c r="A799" s="29"/>
      <c r="B799" s="19"/>
      <c r="E799" s="30"/>
    </row>
    <row r="800" spans="1:5" x14ac:dyDescent="0.2">
      <c r="A800" s="29"/>
      <c r="B800" s="19"/>
      <c r="E800" s="30"/>
    </row>
    <row r="801" spans="1:5" x14ac:dyDescent="0.2">
      <c r="A801" s="29"/>
      <c r="B801" s="19"/>
      <c r="E801" s="30"/>
    </row>
    <row r="802" spans="1:5" x14ac:dyDescent="0.2">
      <c r="A802" s="29"/>
      <c r="B802" s="19"/>
      <c r="E802" s="30"/>
    </row>
    <row r="803" spans="1:5" x14ac:dyDescent="0.2">
      <c r="A803" s="29"/>
      <c r="B803" s="19"/>
      <c r="E803" s="30"/>
    </row>
    <row r="804" spans="1:5" x14ac:dyDescent="0.2">
      <c r="A804" s="29"/>
      <c r="B804" s="19"/>
      <c r="E804" s="30"/>
    </row>
    <row r="805" spans="1:5" x14ac:dyDescent="0.2">
      <c r="A805" s="29"/>
      <c r="B805" s="19"/>
      <c r="E805" s="30"/>
    </row>
    <row r="806" spans="1:5" x14ac:dyDescent="0.2">
      <c r="A806" s="29"/>
      <c r="B806" s="19"/>
      <c r="E806" s="30"/>
    </row>
    <row r="807" spans="1:5" x14ac:dyDescent="0.2">
      <c r="A807" s="29"/>
      <c r="B807" s="19"/>
      <c r="E807" s="30"/>
    </row>
    <row r="808" spans="1:5" x14ac:dyDescent="0.2">
      <c r="A808" s="29"/>
      <c r="B808" s="19"/>
      <c r="E808" s="30"/>
    </row>
    <row r="809" spans="1:5" x14ac:dyDescent="0.2">
      <c r="A809" s="29"/>
      <c r="B809" s="19"/>
      <c r="E809" s="30"/>
    </row>
    <row r="810" spans="1:5" x14ac:dyDescent="0.2">
      <c r="A810" s="29"/>
      <c r="B810" s="19"/>
      <c r="E810" s="30"/>
    </row>
    <row r="811" spans="1:5" x14ac:dyDescent="0.2">
      <c r="A811" s="29"/>
      <c r="B811" s="19"/>
      <c r="E811" s="30"/>
    </row>
    <row r="812" spans="1:5" x14ac:dyDescent="0.2">
      <c r="A812" s="29"/>
      <c r="B812" s="19"/>
      <c r="E812" s="30"/>
    </row>
    <row r="813" spans="1:5" x14ac:dyDescent="0.2">
      <c r="A813" s="29"/>
      <c r="B813" s="19"/>
      <c r="E813" s="30"/>
    </row>
    <row r="814" spans="1:5" x14ac:dyDescent="0.2">
      <c r="A814" s="29"/>
      <c r="B814" s="19"/>
      <c r="E814" s="30"/>
    </row>
    <row r="815" spans="1:5" x14ac:dyDescent="0.2">
      <c r="A815" s="29"/>
      <c r="B815" s="19"/>
      <c r="E815" s="30"/>
    </row>
    <row r="816" spans="1:5" x14ac:dyDescent="0.2">
      <c r="A816" s="29"/>
      <c r="B816" s="19"/>
      <c r="E816" s="30"/>
    </row>
    <row r="817" spans="1:5" x14ac:dyDescent="0.2">
      <c r="A817" s="29"/>
      <c r="B817" s="19"/>
      <c r="E817" s="30"/>
    </row>
    <row r="818" spans="1:5" x14ac:dyDescent="0.2">
      <c r="A818" s="29"/>
      <c r="B818" s="19"/>
      <c r="E818" s="30"/>
    </row>
    <row r="819" spans="1:5" x14ac:dyDescent="0.2">
      <c r="A819" s="29"/>
      <c r="B819" s="19"/>
      <c r="E819" s="30"/>
    </row>
    <row r="820" spans="1:5" x14ac:dyDescent="0.2">
      <c r="A820" s="29"/>
      <c r="B820" s="19"/>
      <c r="E820" s="30"/>
    </row>
    <row r="821" spans="1:5" x14ac:dyDescent="0.2">
      <c r="A821" s="29"/>
      <c r="B821" s="19"/>
      <c r="E821" s="30"/>
    </row>
    <row r="822" spans="1:5" x14ac:dyDescent="0.2">
      <c r="A822" s="29"/>
      <c r="B822" s="19"/>
      <c r="E822" s="30"/>
    </row>
    <row r="823" spans="1:5" x14ac:dyDescent="0.2">
      <c r="A823" s="29"/>
      <c r="B823" s="19"/>
      <c r="E823" s="30"/>
    </row>
    <row r="824" spans="1:5" x14ac:dyDescent="0.2">
      <c r="A824" s="29"/>
      <c r="B824" s="19"/>
      <c r="E824" s="30"/>
    </row>
    <row r="825" spans="1:5" x14ac:dyDescent="0.2">
      <c r="A825" s="29"/>
      <c r="B825" s="19"/>
      <c r="E825" s="30"/>
    </row>
    <row r="826" spans="1:5" x14ac:dyDescent="0.2">
      <c r="A826" s="29"/>
      <c r="B826" s="19"/>
      <c r="E826" s="30"/>
    </row>
    <row r="827" spans="1:5" x14ac:dyDescent="0.2">
      <c r="A827" s="29"/>
      <c r="B827" s="19"/>
      <c r="E827" s="30"/>
    </row>
    <row r="828" spans="1:5" x14ac:dyDescent="0.2">
      <c r="A828" s="29"/>
      <c r="B828" s="19"/>
      <c r="E828" s="30"/>
    </row>
    <row r="829" spans="1:5" x14ac:dyDescent="0.2">
      <c r="A829" s="29"/>
      <c r="B829" s="19"/>
      <c r="E829" s="30"/>
    </row>
    <row r="830" spans="1:5" x14ac:dyDescent="0.2">
      <c r="A830" s="29"/>
      <c r="B830" s="19"/>
      <c r="E830" s="30"/>
    </row>
    <row r="831" spans="1:5" x14ac:dyDescent="0.2">
      <c r="A831" s="29"/>
      <c r="B831" s="19"/>
      <c r="E831" s="30"/>
    </row>
    <row r="832" spans="1:5" x14ac:dyDescent="0.2">
      <c r="A832" s="29"/>
      <c r="B832" s="19"/>
      <c r="E832" s="30"/>
    </row>
    <row r="833" spans="1:5" x14ac:dyDescent="0.2">
      <c r="A833" s="29"/>
      <c r="B833" s="19"/>
      <c r="E833" s="30"/>
    </row>
    <row r="834" spans="1:5" x14ac:dyDescent="0.2">
      <c r="A834" s="29"/>
      <c r="B834" s="19"/>
      <c r="E834" s="30"/>
    </row>
    <row r="835" spans="1:5" x14ac:dyDescent="0.2">
      <c r="A835" s="29"/>
      <c r="B835" s="19"/>
      <c r="E835" s="30"/>
    </row>
    <row r="836" spans="1:5" x14ac:dyDescent="0.2">
      <c r="A836" s="29"/>
      <c r="B836" s="19"/>
      <c r="E836" s="30"/>
    </row>
    <row r="837" spans="1:5" x14ac:dyDescent="0.2">
      <c r="A837" s="29"/>
      <c r="B837" s="19"/>
      <c r="E837" s="30"/>
    </row>
    <row r="838" spans="1:5" x14ac:dyDescent="0.2">
      <c r="A838" s="29"/>
      <c r="B838" s="19"/>
      <c r="E838" s="30"/>
    </row>
    <row r="839" spans="1:5" x14ac:dyDescent="0.2">
      <c r="A839" s="29"/>
      <c r="B839" s="19"/>
      <c r="E839" s="30"/>
    </row>
    <row r="840" spans="1:5" x14ac:dyDescent="0.2">
      <c r="A840" s="29"/>
      <c r="B840" s="19"/>
      <c r="E840" s="30"/>
    </row>
    <row r="841" spans="1:5" x14ac:dyDescent="0.2">
      <c r="A841" s="29"/>
      <c r="B841" s="19"/>
      <c r="E841" s="30"/>
    </row>
    <row r="842" spans="1:5" x14ac:dyDescent="0.2">
      <c r="A842" s="29"/>
      <c r="B842" s="19"/>
      <c r="E842" s="30"/>
    </row>
    <row r="843" spans="1:5" x14ac:dyDescent="0.2">
      <c r="A843" s="29"/>
      <c r="B843" s="19"/>
      <c r="E843" s="30"/>
    </row>
    <row r="844" spans="1:5" x14ac:dyDescent="0.2">
      <c r="A844" s="29"/>
      <c r="B844" s="19"/>
      <c r="E844" s="30"/>
    </row>
    <row r="845" spans="1:5" x14ac:dyDescent="0.2">
      <c r="A845" s="29"/>
      <c r="B845" s="19"/>
      <c r="E845" s="30"/>
    </row>
    <row r="846" spans="1:5" x14ac:dyDescent="0.2">
      <c r="A846" s="29"/>
      <c r="B846" s="19"/>
      <c r="E846" s="30"/>
    </row>
    <row r="847" spans="1:5" x14ac:dyDescent="0.2">
      <c r="A847" s="29"/>
      <c r="B847" s="19"/>
      <c r="E847" s="30"/>
    </row>
    <row r="848" spans="1:5" x14ac:dyDescent="0.2">
      <c r="A848" s="29"/>
      <c r="B848" s="19"/>
      <c r="E848" s="30"/>
    </row>
    <row r="849" spans="1:5" x14ac:dyDescent="0.2">
      <c r="A849" s="29"/>
      <c r="B849" s="19"/>
      <c r="E849" s="30"/>
    </row>
    <row r="850" spans="1:5" x14ac:dyDescent="0.2">
      <c r="A850" s="29"/>
      <c r="B850" s="19"/>
      <c r="E850" s="30"/>
    </row>
    <row r="851" spans="1:5" x14ac:dyDescent="0.2">
      <c r="A851" s="29"/>
      <c r="B851" s="19"/>
      <c r="E851" s="30"/>
    </row>
    <row r="852" spans="1:5" x14ac:dyDescent="0.2">
      <c r="A852" s="29"/>
      <c r="B852" s="19"/>
      <c r="E852" s="30"/>
    </row>
    <row r="853" spans="1:5" x14ac:dyDescent="0.2">
      <c r="A853" s="29"/>
      <c r="B853" s="19"/>
      <c r="E853" s="30"/>
    </row>
    <row r="854" spans="1:5" x14ac:dyDescent="0.2">
      <c r="A854" s="29"/>
      <c r="B854" s="19"/>
      <c r="E854" s="30"/>
    </row>
    <row r="855" spans="1:5" x14ac:dyDescent="0.2">
      <c r="A855" s="29"/>
      <c r="B855" s="19"/>
      <c r="E855" s="30"/>
    </row>
    <row r="856" spans="1:5" x14ac:dyDescent="0.2">
      <c r="A856" s="29"/>
      <c r="B856" s="19"/>
      <c r="E856" s="30"/>
    </row>
    <row r="857" spans="1:5" x14ac:dyDescent="0.2">
      <c r="A857" s="29"/>
      <c r="B857" s="19"/>
      <c r="E857" s="30"/>
    </row>
    <row r="858" spans="1:5" x14ac:dyDescent="0.2">
      <c r="A858" s="29"/>
      <c r="B858" s="19"/>
      <c r="E858" s="30"/>
    </row>
    <row r="859" spans="1:5" x14ac:dyDescent="0.2">
      <c r="A859" s="29"/>
      <c r="B859" s="19"/>
      <c r="E859" s="30"/>
    </row>
    <row r="860" spans="1:5" x14ac:dyDescent="0.2">
      <c r="A860" s="29"/>
      <c r="B860" s="19"/>
      <c r="E860" s="30"/>
    </row>
    <row r="861" spans="1:5" x14ac:dyDescent="0.2">
      <c r="A861" s="29"/>
      <c r="B861" s="19"/>
      <c r="E861" s="30"/>
    </row>
    <row r="862" spans="1:5" x14ac:dyDescent="0.2">
      <c r="A862" s="29"/>
      <c r="B862" s="19"/>
      <c r="E862" s="30"/>
    </row>
    <row r="863" spans="1:5" x14ac:dyDescent="0.2">
      <c r="A863" s="29"/>
      <c r="B863" s="19"/>
      <c r="E863" s="30"/>
    </row>
    <row r="864" spans="1:5" x14ac:dyDescent="0.2">
      <c r="A864" s="29"/>
      <c r="B864" s="19"/>
      <c r="E864" s="30"/>
    </row>
    <row r="865" spans="1:5" x14ac:dyDescent="0.2">
      <c r="A865" s="29"/>
      <c r="B865" s="19"/>
      <c r="E865" s="30"/>
    </row>
    <row r="866" spans="1:5" x14ac:dyDescent="0.2">
      <c r="A866" s="29"/>
      <c r="B866" s="19"/>
      <c r="E866" s="30"/>
    </row>
    <row r="867" spans="1:5" x14ac:dyDescent="0.2">
      <c r="A867" s="29"/>
      <c r="B867" s="19"/>
      <c r="E867" s="30"/>
    </row>
    <row r="868" spans="1:5" x14ac:dyDescent="0.2">
      <c r="A868" s="29"/>
      <c r="B868" s="19"/>
      <c r="E868" s="30"/>
    </row>
    <row r="869" spans="1:5" x14ac:dyDescent="0.2">
      <c r="A869" s="29"/>
      <c r="B869" s="19"/>
      <c r="E869" s="30"/>
    </row>
    <row r="870" spans="1:5" x14ac:dyDescent="0.2">
      <c r="A870" s="29"/>
      <c r="B870" s="19"/>
      <c r="E870" s="30"/>
    </row>
    <row r="871" spans="1:5" x14ac:dyDescent="0.2">
      <c r="A871" s="29"/>
      <c r="B871" s="19"/>
      <c r="E871" s="30"/>
    </row>
    <row r="872" spans="1:5" x14ac:dyDescent="0.2">
      <c r="A872" s="29"/>
      <c r="B872" s="19"/>
      <c r="E872" s="30"/>
    </row>
    <row r="873" spans="1:5" x14ac:dyDescent="0.2">
      <c r="A873" s="29"/>
      <c r="B873" s="19"/>
      <c r="E873" s="30"/>
    </row>
    <row r="874" spans="1:5" x14ac:dyDescent="0.2">
      <c r="A874" s="29"/>
      <c r="B874" s="19"/>
      <c r="E874" s="30"/>
    </row>
    <row r="875" spans="1:5" x14ac:dyDescent="0.2">
      <c r="A875" s="29"/>
      <c r="B875" s="19"/>
      <c r="E875" s="30"/>
    </row>
    <row r="876" spans="1:5" x14ac:dyDescent="0.2">
      <c r="A876" s="29"/>
      <c r="B876" s="19"/>
      <c r="E876" s="30"/>
    </row>
    <row r="877" spans="1:5" x14ac:dyDescent="0.2">
      <c r="A877" s="29"/>
      <c r="B877" s="19"/>
      <c r="E877" s="30"/>
    </row>
    <row r="878" spans="1:5" x14ac:dyDescent="0.2">
      <c r="A878" s="29"/>
      <c r="B878" s="19"/>
      <c r="E878" s="30"/>
    </row>
    <row r="879" spans="1:5" x14ac:dyDescent="0.2">
      <c r="A879" s="29"/>
      <c r="B879" s="19"/>
      <c r="E879" s="30"/>
    </row>
    <row r="880" spans="1:5" x14ac:dyDescent="0.2">
      <c r="A880" s="29"/>
      <c r="B880" s="19"/>
      <c r="E880" s="30"/>
    </row>
    <row r="881" spans="1:5" x14ac:dyDescent="0.2">
      <c r="A881" s="29"/>
      <c r="B881" s="19"/>
      <c r="E881" s="30"/>
    </row>
    <row r="882" spans="1:5" x14ac:dyDescent="0.2">
      <c r="A882" s="29"/>
      <c r="B882" s="19"/>
      <c r="E882" s="30"/>
    </row>
    <row r="883" spans="1:5" x14ac:dyDescent="0.2">
      <c r="A883" s="29"/>
      <c r="B883" s="19"/>
      <c r="E883" s="30"/>
    </row>
    <row r="884" spans="1:5" x14ac:dyDescent="0.2">
      <c r="A884" s="29"/>
      <c r="B884" s="19"/>
      <c r="E884" s="30"/>
    </row>
    <row r="885" spans="1:5" x14ac:dyDescent="0.2">
      <c r="A885" s="29"/>
      <c r="B885" s="19"/>
      <c r="E885" s="30"/>
    </row>
    <row r="886" spans="1:5" x14ac:dyDescent="0.2">
      <c r="A886" s="29"/>
      <c r="B886" s="19"/>
      <c r="E886" s="30"/>
    </row>
    <row r="887" spans="1:5" x14ac:dyDescent="0.2">
      <c r="A887" s="29"/>
      <c r="B887" s="19"/>
      <c r="E887" s="30"/>
    </row>
    <row r="888" spans="1:5" x14ac:dyDescent="0.2">
      <c r="A888" s="29"/>
      <c r="B888" s="19"/>
      <c r="E888" s="30"/>
    </row>
    <row r="889" spans="1:5" x14ac:dyDescent="0.2">
      <c r="A889" s="29"/>
      <c r="B889" s="19"/>
      <c r="E889" s="30"/>
    </row>
    <row r="890" spans="1:5" x14ac:dyDescent="0.2">
      <c r="A890" s="29"/>
      <c r="B890" s="19"/>
      <c r="E890" s="30"/>
    </row>
    <row r="891" spans="1:5" x14ac:dyDescent="0.2">
      <c r="A891" s="29"/>
      <c r="B891" s="19"/>
      <c r="E891" s="30"/>
    </row>
    <row r="892" spans="1:5" x14ac:dyDescent="0.2">
      <c r="A892" s="29"/>
      <c r="B892" s="19"/>
      <c r="E892" s="30"/>
    </row>
    <row r="893" spans="1:5" x14ac:dyDescent="0.2">
      <c r="A893" s="29"/>
      <c r="B893" s="19"/>
      <c r="E893" s="30"/>
    </row>
    <row r="894" spans="1:5" x14ac:dyDescent="0.2">
      <c r="A894" s="29"/>
      <c r="B894" s="19"/>
      <c r="E894" s="30"/>
    </row>
    <row r="895" spans="1:5" x14ac:dyDescent="0.2">
      <c r="A895" s="29"/>
      <c r="B895" s="19"/>
      <c r="E895" s="30"/>
    </row>
    <row r="896" spans="1:5" x14ac:dyDescent="0.2">
      <c r="A896" s="29"/>
      <c r="B896" s="19"/>
      <c r="E896" s="30"/>
    </row>
    <row r="897" spans="1:5" x14ac:dyDescent="0.2">
      <c r="A897" s="29"/>
      <c r="B897" s="19"/>
      <c r="E897" s="30"/>
    </row>
    <row r="898" spans="1:5" x14ac:dyDescent="0.2">
      <c r="A898" s="29"/>
      <c r="B898" s="19"/>
      <c r="E898" s="30"/>
    </row>
    <row r="899" spans="1:5" x14ac:dyDescent="0.2">
      <c r="A899" s="29"/>
      <c r="B899" s="19"/>
      <c r="E899" s="30"/>
    </row>
    <row r="900" spans="1:5" x14ac:dyDescent="0.2">
      <c r="A900" s="29"/>
      <c r="B900" s="19"/>
      <c r="E900" s="30"/>
    </row>
    <row r="901" spans="1:5" x14ac:dyDescent="0.2">
      <c r="A901" s="29"/>
      <c r="B901" s="19"/>
      <c r="E901" s="30"/>
    </row>
    <row r="902" spans="1:5" x14ac:dyDescent="0.2">
      <c r="A902" s="29"/>
      <c r="B902" s="19"/>
      <c r="E902" s="30"/>
    </row>
    <row r="903" spans="1:5" x14ac:dyDescent="0.2">
      <c r="A903" s="29"/>
      <c r="B903" s="19"/>
      <c r="E903" s="30"/>
    </row>
    <row r="904" spans="1:5" x14ac:dyDescent="0.2">
      <c r="A904" s="29"/>
      <c r="B904" s="19"/>
      <c r="E904" s="30"/>
    </row>
    <row r="905" spans="1:5" x14ac:dyDescent="0.2">
      <c r="A905" s="29"/>
      <c r="B905" s="19"/>
      <c r="E905" s="30"/>
    </row>
    <row r="906" spans="1:5" x14ac:dyDescent="0.2">
      <c r="A906" s="29"/>
      <c r="B906" s="19"/>
      <c r="E906" s="30"/>
    </row>
    <row r="907" spans="1:5" x14ac:dyDescent="0.2">
      <c r="A907" s="29"/>
      <c r="B907" s="19"/>
      <c r="E907" s="30"/>
    </row>
    <row r="908" spans="1:5" x14ac:dyDescent="0.2">
      <c r="A908" s="29"/>
      <c r="B908" s="19"/>
      <c r="E908" s="30"/>
    </row>
    <row r="909" spans="1:5" x14ac:dyDescent="0.2">
      <c r="A909" s="29"/>
      <c r="B909" s="19"/>
      <c r="E909" s="30"/>
    </row>
    <row r="910" spans="1:5" x14ac:dyDescent="0.2">
      <c r="A910" s="29"/>
      <c r="B910" s="19"/>
      <c r="E910" s="30"/>
    </row>
    <row r="911" spans="1:5" x14ac:dyDescent="0.2">
      <c r="A911" s="29"/>
      <c r="B911" s="19"/>
      <c r="E911" s="30"/>
    </row>
    <row r="912" spans="1:5" x14ac:dyDescent="0.2">
      <c r="A912" s="29"/>
      <c r="B912" s="19"/>
      <c r="E912" s="30"/>
    </row>
    <row r="913" spans="1:5" x14ac:dyDescent="0.2">
      <c r="A913" s="29"/>
      <c r="B913" s="19"/>
      <c r="E913" s="30"/>
    </row>
    <row r="914" spans="1:5" x14ac:dyDescent="0.2">
      <c r="A914" s="29"/>
      <c r="B914" s="19"/>
      <c r="E914" s="30"/>
    </row>
    <row r="915" spans="1:5" x14ac:dyDescent="0.2">
      <c r="A915" s="29"/>
      <c r="B915" s="19"/>
      <c r="E915" s="30"/>
    </row>
    <row r="916" spans="1:5" x14ac:dyDescent="0.2">
      <c r="A916" s="29"/>
      <c r="B916" s="19"/>
      <c r="E916" s="30"/>
    </row>
    <row r="917" spans="1:5" x14ac:dyDescent="0.2">
      <c r="A917" s="29"/>
      <c r="B917" s="19"/>
      <c r="E917" s="30"/>
    </row>
    <row r="918" spans="1:5" x14ac:dyDescent="0.2">
      <c r="A918" s="29"/>
      <c r="B918" s="19"/>
      <c r="E918" s="30"/>
    </row>
    <row r="919" spans="1:5" x14ac:dyDescent="0.2">
      <c r="A919" s="29"/>
      <c r="B919" s="19"/>
      <c r="E919" s="30"/>
    </row>
    <row r="920" spans="1:5" x14ac:dyDescent="0.2">
      <c r="A920" s="29"/>
      <c r="B920" s="19"/>
      <c r="E920" s="30"/>
    </row>
    <row r="921" spans="1:5" x14ac:dyDescent="0.2">
      <c r="A921" s="29"/>
      <c r="B921" s="19"/>
      <c r="E921" s="30"/>
    </row>
    <row r="922" spans="1:5" x14ac:dyDescent="0.2">
      <c r="A922" s="29"/>
      <c r="B922" s="19"/>
      <c r="E922" s="30"/>
    </row>
    <row r="923" spans="1:5" x14ac:dyDescent="0.2">
      <c r="A923" s="29"/>
      <c r="B923" s="19"/>
      <c r="E923" s="30"/>
    </row>
    <row r="924" spans="1:5" x14ac:dyDescent="0.2">
      <c r="A924" s="29"/>
      <c r="B924" s="19"/>
      <c r="E924" s="30"/>
    </row>
    <row r="925" spans="1:5" x14ac:dyDescent="0.2">
      <c r="A925" s="29"/>
      <c r="B925" s="19"/>
      <c r="E925" s="30"/>
    </row>
    <row r="926" spans="1:5" x14ac:dyDescent="0.2">
      <c r="A926" s="29"/>
      <c r="B926" s="19"/>
      <c r="E926" s="30"/>
    </row>
    <row r="927" spans="1:5" x14ac:dyDescent="0.2">
      <c r="A927" s="29"/>
      <c r="B927" s="19"/>
      <c r="E927" s="30"/>
    </row>
    <row r="928" spans="1:5" x14ac:dyDescent="0.2">
      <c r="A928" s="29"/>
      <c r="B928" s="19"/>
      <c r="E928" s="30"/>
    </row>
    <row r="929" spans="1:5" x14ac:dyDescent="0.2">
      <c r="A929" s="29"/>
      <c r="B929" s="19"/>
      <c r="E929" s="30"/>
    </row>
    <row r="930" spans="1:5" x14ac:dyDescent="0.2">
      <c r="A930" s="29"/>
      <c r="B930" s="19"/>
      <c r="E930" s="30"/>
    </row>
    <row r="931" spans="1:5" x14ac:dyDescent="0.2">
      <c r="A931" s="29"/>
      <c r="B931" s="19"/>
      <c r="E931" s="30"/>
    </row>
    <row r="932" spans="1:5" x14ac:dyDescent="0.2">
      <c r="A932" s="29"/>
      <c r="B932" s="19"/>
      <c r="E932" s="30"/>
    </row>
    <row r="933" spans="1:5" x14ac:dyDescent="0.2">
      <c r="A933" s="29"/>
      <c r="B933" s="19"/>
      <c r="E933" s="30"/>
    </row>
    <row r="934" spans="1:5" x14ac:dyDescent="0.2">
      <c r="A934" s="29"/>
      <c r="B934" s="19"/>
      <c r="E934" s="30"/>
    </row>
    <row r="935" spans="1:5" x14ac:dyDescent="0.2">
      <c r="A935" s="29"/>
      <c r="B935" s="19"/>
      <c r="E935" s="30"/>
    </row>
    <row r="936" spans="1:5" x14ac:dyDescent="0.2">
      <c r="A936" s="29"/>
      <c r="B936" s="19"/>
      <c r="E936" s="30"/>
    </row>
    <row r="937" spans="1:5" x14ac:dyDescent="0.2">
      <c r="A937" s="29"/>
      <c r="B937" s="19"/>
      <c r="E937" s="30"/>
    </row>
    <row r="938" spans="1:5" x14ac:dyDescent="0.2">
      <c r="A938" s="29"/>
      <c r="B938" s="19"/>
      <c r="E938" s="30"/>
    </row>
    <row r="939" spans="1:5" x14ac:dyDescent="0.2">
      <c r="A939" s="29"/>
      <c r="B939" s="19"/>
      <c r="E939" s="30"/>
    </row>
    <row r="940" spans="1:5" x14ac:dyDescent="0.2">
      <c r="A940" s="29"/>
      <c r="B940" s="19"/>
      <c r="E940" s="30"/>
    </row>
    <row r="941" spans="1:5" x14ac:dyDescent="0.2">
      <c r="A941" s="29"/>
      <c r="B941" s="19"/>
      <c r="E941" s="30"/>
    </row>
    <row r="942" spans="1:5" x14ac:dyDescent="0.2">
      <c r="A942" s="29"/>
      <c r="B942" s="19"/>
      <c r="E942" s="30"/>
    </row>
    <row r="943" spans="1:5" x14ac:dyDescent="0.2">
      <c r="A943" s="29"/>
      <c r="B943" s="19"/>
      <c r="E943" s="30"/>
    </row>
    <row r="944" spans="1:5" x14ac:dyDescent="0.2">
      <c r="A944" s="29"/>
      <c r="B944" s="19"/>
      <c r="E944" s="30"/>
    </row>
    <row r="945" spans="1:5" x14ac:dyDescent="0.2">
      <c r="A945" s="29"/>
      <c r="B945" s="19"/>
      <c r="E945" s="30"/>
    </row>
    <row r="946" spans="1:5" x14ac:dyDescent="0.2">
      <c r="A946" s="29"/>
      <c r="B946" s="19"/>
      <c r="E946" s="30"/>
    </row>
    <row r="947" spans="1:5" x14ac:dyDescent="0.2">
      <c r="A947" s="29"/>
      <c r="B947" s="19"/>
      <c r="E947" s="30"/>
    </row>
    <row r="948" spans="1:5" x14ac:dyDescent="0.2">
      <c r="A948" s="29"/>
      <c r="B948" s="19"/>
      <c r="E948" s="30"/>
    </row>
    <row r="949" spans="1:5" x14ac:dyDescent="0.2">
      <c r="A949" s="29"/>
      <c r="B949" s="19"/>
      <c r="E949" s="30"/>
    </row>
    <row r="950" spans="1:5" x14ac:dyDescent="0.2">
      <c r="A950" s="29"/>
      <c r="B950" s="19"/>
      <c r="E950" s="30"/>
    </row>
    <row r="951" spans="1:5" x14ac:dyDescent="0.2">
      <c r="A951" s="29"/>
      <c r="B951" s="19"/>
      <c r="E951" s="30"/>
    </row>
    <row r="952" spans="1:5" x14ac:dyDescent="0.2">
      <c r="A952" s="29"/>
      <c r="B952" s="19"/>
      <c r="E952" s="30"/>
    </row>
    <row r="953" spans="1:5" x14ac:dyDescent="0.2">
      <c r="A953" s="29"/>
      <c r="B953" s="19"/>
      <c r="E953" s="30"/>
    </row>
    <row r="954" spans="1:5" x14ac:dyDescent="0.2">
      <c r="A954" s="29"/>
      <c r="B954" s="19"/>
      <c r="E954" s="30"/>
    </row>
    <row r="955" spans="1:5" x14ac:dyDescent="0.2">
      <c r="A955" s="29"/>
      <c r="B955" s="19"/>
      <c r="E955" s="30"/>
    </row>
    <row r="956" spans="1:5" x14ac:dyDescent="0.2">
      <c r="A956" s="29"/>
      <c r="B956" s="19"/>
      <c r="E956" s="30"/>
    </row>
    <row r="957" spans="1:5" x14ac:dyDescent="0.2">
      <c r="A957" s="29"/>
      <c r="B957" s="19"/>
      <c r="E957" s="30"/>
    </row>
    <row r="958" spans="1:5" x14ac:dyDescent="0.2">
      <c r="A958" s="29"/>
      <c r="B958" s="19"/>
      <c r="E958" s="30"/>
    </row>
    <row r="959" spans="1:5" x14ac:dyDescent="0.2">
      <c r="A959" s="29"/>
      <c r="B959" s="19"/>
      <c r="E959" s="30"/>
    </row>
    <row r="960" spans="1:5" x14ac:dyDescent="0.2">
      <c r="A960" s="29"/>
      <c r="B960" s="19"/>
      <c r="E960" s="30"/>
    </row>
    <row r="961" spans="1:5" x14ac:dyDescent="0.2">
      <c r="A961" s="29"/>
      <c r="B961" s="19"/>
      <c r="E961" s="30"/>
    </row>
    <row r="962" spans="1:5" x14ac:dyDescent="0.2">
      <c r="A962" s="29"/>
      <c r="B962" s="19"/>
      <c r="E962" s="30"/>
    </row>
    <row r="963" spans="1:5" x14ac:dyDescent="0.2">
      <c r="A963" s="29"/>
      <c r="B963" s="19"/>
      <c r="E963" s="30"/>
    </row>
    <row r="964" spans="1:5" x14ac:dyDescent="0.2">
      <c r="A964" s="29"/>
      <c r="B964" s="19"/>
      <c r="E964" s="30"/>
    </row>
    <row r="965" spans="1:5" x14ac:dyDescent="0.2">
      <c r="A965" s="29"/>
      <c r="B965" s="19"/>
      <c r="E965" s="30"/>
    </row>
    <row r="966" spans="1:5" x14ac:dyDescent="0.2">
      <c r="A966" s="29"/>
      <c r="B966" s="19"/>
      <c r="E966" s="30"/>
    </row>
    <row r="967" spans="1:5" x14ac:dyDescent="0.2">
      <c r="A967" s="29"/>
      <c r="B967" s="19"/>
      <c r="E967" s="30"/>
    </row>
    <row r="968" spans="1:5" x14ac:dyDescent="0.2">
      <c r="A968" s="29"/>
      <c r="B968" s="19"/>
      <c r="E968" s="30"/>
    </row>
    <row r="969" spans="1:5" x14ac:dyDescent="0.2">
      <c r="A969" s="29"/>
      <c r="B969" s="19"/>
      <c r="E969" s="30"/>
    </row>
    <row r="970" spans="1:5" x14ac:dyDescent="0.2">
      <c r="A970" s="29"/>
      <c r="B970" s="19"/>
      <c r="E970" s="30"/>
    </row>
    <row r="971" spans="1:5" x14ac:dyDescent="0.2">
      <c r="A971" s="29"/>
      <c r="B971" s="19"/>
      <c r="E971" s="30"/>
    </row>
    <row r="972" spans="1:5" x14ac:dyDescent="0.2">
      <c r="A972" s="29"/>
      <c r="B972" s="19"/>
      <c r="E972" s="30"/>
    </row>
    <row r="973" spans="1:5" x14ac:dyDescent="0.2">
      <c r="A973" s="29"/>
      <c r="B973" s="19"/>
      <c r="E973" s="30"/>
    </row>
    <row r="974" spans="1:5" x14ac:dyDescent="0.2">
      <c r="A974" s="29"/>
      <c r="B974" s="19"/>
      <c r="E974" s="30"/>
    </row>
    <row r="975" spans="1:5" x14ac:dyDescent="0.2">
      <c r="A975" s="29"/>
      <c r="B975" s="19"/>
      <c r="E975" s="30"/>
    </row>
    <row r="976" spans="1:5" x14ac:dyDescent="0.2">
      <c r="A976" s="29"/>
      <c r="B976" s="19"/>
      <c r="E976" s="30"/>
    </row>
    <row r="977" spans="1:5" x14ac:dyDescent="0.2">
      <c r="A977" s="29"/>
      <c r="B977" s="19"/>
      <c r="E977" s="30"/>
    </row>
    <row r="978" spans="1:5" x14ac:dyDescent="0.2">
      <c r="A978" s="29"/>
      <c r="B978" s="19"/>
      <c r="E978" s="30"/>
    </row>
    <row r="979" spans="1:5" x14ac:dyDescent="0.2">
      <c r="A979" s="29"/>
      <c r="B979" s="19"/>
      <c r="E979" s="30"/>
    </row>
    <row r="980" spans="1:5" x14ac:dyDescent="0.2">
      <c r="A980" s="29"/>
      <c r="B980" s="19"/>
      <c r="E980" s="30"/>
    </row>
    <row r="981" spans="1:5" x14ac:dyDescent="0.2">
      <c r="A981" s="29"/>
      <c r="B981" s="19"/>
      <c r="E981" s="30"/>
    </row>
    <row r="982" spans="1:5" x14ac:dyDescent="0.2">
      <c r="A982" s="29"/>
      <c r="B982" s="19"/>
      <c r="E982" s="30"/>
    </row>
    <row r="983" spans="1:5" x14ac:dyDescent="0.2">
      <c r="A983" s="29"/>
      <c r="B983" s="19"/>
      <c r="E983" s="30"/>
    </row>
  </sheetData>
  <autoFilter ref="A22:L65" xr:uid="{00000000-0009-0000-0000-000001000000}"/>
  <mergeCells count="6">
    <mergeCell ref="K2:L2"/>
    <mergeCell ref="A2:B2"/>
    <mergeCell ref="A3:B3"/>
    <mergeCell ref="A6:C17"/>
    <mergeCell ref="A66:A70"/>
    <mergeCell ref="B19:B21"/>
  </mergeCells>
  <phoneticPr fontId="18" type="noConversion"/>
  <conditionalFormatting sqref="B18">
    <cfRule type="containsText" dxfId="56" priority="1" operator="containsText" text="Unsatisfactory">
      <formula>NOT(ISERROR(SEARCH("Unsatisfactory",B18)))</formula>
    </cfRule>
    <cfRule type="containsText" dxfId="55" priority="2" operator="containsText" text="3">
      <formula>NOT(ISERROR(SEARCH("3",B18)))</formula>
    </cfRule>
    <cfRule type="containsBlanks" dxfId="54" priority="3" stopIfTrue="1">
      <formula>LEN(TRIM(B18))=0</formula>
    </cfRule>
  </conditionalFormatting>
  <conditionalFormatting sqref="E17">
    <cfRule type="containsText" dxfId="53" priority="26" operator="containsText" text="CORRECT">
      <formula>NOT(ISERROR(SEARCH("CORRECT",E17)))</formula>
    </cfRule>
    <cfRule type="containsText" dxfId="52" priority="27" operator="containsText" text="OK TO SUBMIT">
      <formula>NOT(ISERROR(SEARCH("OK TO SUBMIT",E17)))</formula>
    </cfRule>
  </conditionalFormatting>
  <conditionalFormatting sqref="E17:E18">
    <cfRule type="containsText" dxfId="51" priority="29" operator="containsText" text="DISCIPLINARY ACTION">
      <formula>NOT(ISERROR(SEARCH("DISCIPLINARY ACTION",E17)))</formula>
    </cfRule>
    <cfRule type="containsText" dxfId="50" priority="31" operator="containsText" text="Fail">
      <formula>NOT(ISERROR(SEARCH("Fail",E17)))</formula>
    </cfRule>
    <cfRule type="containsText" dxfId="49" priority="32" operator="containsText" text="Pass">
      <formula>NOT(ISERROR(SEARCH("Pass",E17)))</formula>
    </cfRule>
  </conditionalFormatting>
  <conditionalFormatting sqref="E18">
    <cfRule type="containsText" dxfId="48" priority="22" operator="containsText" text="FAIL">
      <formula>NOT(ISERROR(SEARCH("FAIL",E18)))</formula>
    </cfRule>
    <cfRule type="containsText" dxfId="47" priority="23" operator="containsText" text="PASS">
      <formula>NOT(ISERROR(SEARCH("PASS",E18)))</formula>
    </cfRule>
  </conditionalFormatting>
  <conditionalFormatting sqref="E24:E70">
    <cfRule type="containsText" dxfId="46" priority="10" operator="containsText" text="3">
      <formula>NOT(ISERROR(SEARCH("3",E24)))</formula>
    </cfRule>
    <cfRule type="containsText" dxfId="45" priority="11" operator="containsText" text="Unsatisfactory">
      <formula>NOT(ISERROR(SEARCH("Unsatisfactory",E24)))</formula>
    </cfRule>
    <cfRule type="containsBlanks" dxfId="44" priority="12" stopIfTrue="1">
      <formula>LEN(TRIM(E24))=0</formula>
    </cfRule>
  </conditionalFormatting>
  <conditionalFormatting sqref="K24:K70">
    <cfRule type="cellIs" dxfId="43" priority="4" operator="greaterThan">
      <formula>0</formula>
    </cfRule>
  </conditionalFormatting>
  <hyperlinks>
    <hyperlink ref="B26" r:id="rId1" display="Address is correct. Go to:   https://m.usps.com/m/ZipLookupAction?search=address" xr:uid="{DA6491C4-B089-4B3C-934E-07BB309B2E23}"/>
  </hyperlinks>
  <pageMargins left="0.5" right="0.5" top="0.5" bottom="0.5" header="0" footer="0"/>
  <pageSetup scale="30" orientation="portrait" horizontalDpi="4294967293" verticalDpi="300" r:id="rId2"/>
  <ignoredErrors>
    <ignoredError sqref="K56" formula="1"/>
  </ignoredErrors>
  <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79D1960C-F5DE-4EA6-9E53-B7006456D644}">
          <x14:formula1>
            <xm:f>Reference!$E$2:$E$4</xm:f>
          </x14:formula1>
          <xm:sqref>L10</xm:sqref>
        </x14:dataValidation>
        <x14:dataValidation type="list" allowBlank="1" showInputMessage="1" showErrorMessage="1" xr:uid="{AFCA4EE1-CE0C-4642-A444-25437ED89171}">
          <x14:formula1>
            <xm:f>Reference!$A$10:$A$13</xm:f>
          </x14:formula1>
          <xm:sqref>E46 E44 E30 E51:E54 E63 E66:E70 E37</xm:sqref>
        </x14:dataValidation>
        <x14:dataValidation type="list" allowBlank="1" showInputMessage="1" showErrorMessage="1" xr:uid="{6E25D208-DDBA-4B78-8091-86E4175C2DA2}">
          <x14:formula1>
            <xm:f>Reference!$G$2:$G$4</xm:f>
          </x14:formula1>
          <xm:sqref>L11</xm:sqref>
        </x14:dataValidation>
        <x14:dataValidation type="list" allowBlank="1" showInputMessage="1" showErrorMessage="1" xr:uid="{83E7FE62-D38B-B349-B8EF-60D565A16C3B}">
          <x14:formula1>
            <xm:f>Reference!$A$16:$A$18</xm:f>
          </x14:formula1>
          <xm:sqref>E65 E24:E29 E40 E55 E43 E57:E62 E31 E33:E34</xm:sqref>
        </x14:dataValidation>
        <x14:dataValidation type="list" allowBlank="1" showErrorMessage="1" error="Must enter a value of 1, 2 or 3" xr:uid="{67F9C429-C68D-4915-99D2-D20777D33C3C}">
          <x14:formula1>
            <xm:f>Reference!$A$2:$A$7</xm:f>
          </x14:formula1>
          <xm:sqref>E50 E38 E47:E48</xm:sqref>
        </x14:dataValidation>
        <x14:dataValidation type="list" allowBlank="1" showInputMessage="1" showErrorMessage="1" xr:uid="{6C3D2A10-078B-5F43-93F7-E8D839941D91}">
          <x14:formula1>
            <xm:f>Reference!$I$24:$I$25</xm:f>
          </x14:formula1>
          <xm:sqref>B18</xm:sqref>
        </x14:dataValidation>
        <x14:dataValidation type="list" allowBlank="1" showInputMessage="1" showErrorMessage="1" xr:uid="{5A9F7A89-C89C-4B79-A824-F4FE547CFA33}">
          <x14:formula1>
            <xm:f>Reference!$C$17:$C$21</xm:f>
          </x14:formula1>
          <xm:sqref>L5</xm:sqref>
        </x14:dataValidation>
        <x14:dataValidation type="list" allowBlank="1" showInputMessage="1" showErrorMessage="1" xr:uid="{79954E9A-9D67-4EB9-A354-CE4E832BAD0B}">
          <x14:formula1>
            <xm:f>Reference!$A$2:$A$5</xm:f>
          </x14:formula1>
          <xm:sqref>E32</xm:sqref>
        </x14:dataValidation>
        <x14:dataValidation type="list" allowBlank="1" showInputMessage="1" showErrorMessage="1" xr:uid="{1ACF9502-DAB4-4BDE-8600-0BCB9291B540}">
          <x14:formula1>
            <xm:f>Reference!$A$2:$A$6</xm:f>
          </x14:formula1>
          <xm:sqref>E35:E36 E41:E42 E56 E45 E49</xm:sqref>
        </x14:dataValidation>
        <x14:dataValidation type="list" allowBlank="1" showInputMessage="1" showErrorMessage="1" xr:uid="{CE06E272-F208-4DEF-9EA9-6BBBA12DD7A8}">
          <x14:formula1>
            <xm:f>Reference!$A$2:$A$7</xm:f>
          </x14:formula1>
          <xm:sqref>E39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987"/>
  <sheetViews>
    <sheetView zoomScale="60" zoomScaleNormal="60" workbookViewId="0">
      <selection activeCell="P8" sqref="P8"/>
    </sheetView>
  </sheetViews>
  <sheetFormatPr baseColWidth="10" defaultColWidth="14.5" defaultRowHeight="16" outlineLevelRow="1" outlineLevelCol="1" x14ac:dyDescent="0.2"/>
  <cols>
    <col min="1" max="1" width="15.1640625" style="1" customWidth="1"/>
    <col min="2" max="2" width="75.83203125" style="1" customWidth="1"/>
    <col min="3" max="3" width="84.5" style="1" hidden="1" customWidth="1" outlineLevel="1"/>
    <col min="4" max="4" width="30.5" style="4" hidden="1" customWidth="1" outlineLevel="1"/>
    <col min="5" max="5" width="24.5" style="1" customWidth="1" collapsed="1"/>
    <col min="6" max="10" width="20.5" style="1" hidden="1" customWidth="1" outlineLevel="1"/>
    <col min="11" max="11" width="30.1640625" style="1" customWidth="1" collapsed="1"/>
    <col min="12" max="12" width="39.5" style="1" bestFit="1" customWidth="1"/>
    <col min="13" max="13" width="13" style="1" bestFit="1" customWidth="1"/>
    <col min="14" max="16384" width="14.5" style="1"/>
  </cols>
  <sheetData>
    <row r="1" spans="1:57" ht="116.25" customHeight="1" x14ac:dyDescent="0.15">
      <c r="A1" s="529"/>
      <c r="B1" s="530"/>
      <c r="C1" s="530"/>
      <c r="D1" s="530"/>
      <c r="E1" s="530"/>
      <c r="F1" s="531"/>
      <c r="G1" s="529"/>
      <c r="H1" s="530"/>
      <c r="I1" s="530"/>
      <c r="J1" s="529"/>
      <c r="K1" s="530"/>
      <c r="L1" s="530"/>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row>
    <row r="2" spans="1:57" s="4" customFormat="1" ht="30" customHeight="1" x14ac:dyDescent="0.2">
      <c r="A2" s="532" t="s">
        <v>162</v>
      </c>
      <c r="B2" s="510"/>
      <c r="C2" s="510"/>
      <c r="D2" s="510"/>
      <c r="E2" s="510"/>
      <c r="F2" s="533"/>
      <c r="G2" s="529"/>
      <c r="H2" s="530"/>
      <c r="I2" s="530"/>
      <c r="J2" s="74"/>
      <c r="K2" s="514" t="s">
        <v>11</v>
      </c>
      <c r="L2" s="515"/>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row>
    <row r="3" spans="1:57" s="4" customFormat="1" ht="21" customHeight="1" x14ac:dyDescent="0.2">
      <c r="A3" s="518" t="s">
        <v>409</v>
      </c>
      <c r="B3" s="519"/>
      <c r="C3" s="49"/>
      <c r="D3" s="49"/>
      <c r="E3" s="49"/>
      <c r="F3" s="49"/>
      <c r="G3" s="49"/>
      <c r="H3" s="49"/>
      <c r="I3" s="49"/>
      <c r="J3" s="49"/>
      <c r="K3" s="23" t="s">
        <v>12</v>
      </c>
      <c r="L3" s="14"/>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row>
    <row r="4" spans="1:57" s="4" customFormat="1" ht="21" customHeight="1" x14ac:dyDescent="0.2">
      <c r="A4" s="79" t="s">
        <v>13</v>
      </c>
      <c r="B4" s="50"/>
      <c r="C4" s="49"/>
      <c r="D4" s="49"/>
      <c r="E4" s="49"/>
      <c r="F4" s="49"/>
      <c r="G4" s="49"/>
      <c r="H4" s="49"/>
      <c r="I4" s="49"/>
      <c r="J4" s="49"/>
      <c r="K4" s="23" t="s">
        <v>14</v>
      </c>
      <c r="L4" s="6" t="s">
        <v>359</v>
      </c>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row>
    <row r="5" spans="1:57" s="4" customFormat="1" ht="21" customHeight="1" thickBot="1" x14ac:dyDescent="0.25">
      <c r="A5" s="53" t="s">
        <v>431</v>
      </c>
      <c r="B5" s="53"/>
      <c r="C5" s="53"/>
      <c r="D5" s="49"/>
      <c r="E5" s="49"/>
      <c r="F5" s="49"/>
      <c r="G5" s="49"/>
      <c r="H5" s="49"/>
      <c r="I5" s="49"/>
      <c r="J5" s="49"/>
      <c r="K5" s="442" t="s">
        <v>419</v>
      </c>
      <c r="L5" s="193"/>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row>
    <row r="6" spans="1:57" s="4" customFormat="1" ht="21" customHeight="1" x14ac:dyDescent="0.2">
      <c r="A6" s="501" t="s">
        <v>406</v>
      </c>
      <c r="B6" s="502"/>
      <c r="C6" s="503"/>
      <c r="D6" s="56"/>
      <c r="E6" s="49"/>
      <c r="F6" s="49"/>
      <c r="G6" s="49"/>
      <c r="H6" s="49"/>
      <c r="I6" s="49"/>
      <c r="J6" s="49"/>
      <c r="K6" s="192" t="s">
        <v>15</v>
      </c>
      <c r="L6" s="193"/>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row>
    <row r="7" spans="1:57" s="4" customFormat="1" ht="21" customHeight="1" x14ac:dyDescent="0.2">
      <c r="A7" s="504"/>
      <c r="B7" s="505"/>
      <c r="C7" s="506"/>
      <c r="D7" s="56"/>
      <c r="E7" s="49"/>
      <c r="F7" s="49"/>
      <c r="G7" s="49"/>
      <c r="H7" s="49"/>
      <c r="I7" s="49"/>
      <c r="J7" s="49"/>
      <c r="K7" s="192" t="s">
        <v>425</v>
      </c>
      <c r="L7" s="193"/>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row>
    <row r="8" spans="1:57" s="4" customFormat="1" ht="21" customHeight="1" x14ac:dyDescent="0.2">
      <c r="A8" s="504"/>
      <c r="B8" s="505"/>
      <c r="C8" s="506"/>
      <c r="D8" s="56"/>
      <c r="E8" s="49"/>
      <c r="F8" s="49"/>
      <c r="G8" s="49"/>
      <c r="H8" s="49"/>
      <c r="I8" s="49"/>
      <c r="J8" s="49"/>
      <c r="K8" s="192" t="s">
        <v>424</v>
      </c>
      <c r="L8" s="193"/>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row>
    <row r="9" spans="1:57" s="4" customFormat="1" ht="21" customHeight="1" x14ac:dyDescent="0.2">
      <c r="A9" s="504"/>
      <c r="B9" s="505"/>
      <c r="C9" s="506"/>
      <c r="D9" s="56"/>
      <c r="E9" s="49"/>
      <c r="F9" s="49"/>
      <c r="G9" s="49"/>
      <c r="H9" s="49"/>
      <c r="I9" s="49"/>
      <c r="J9" s="49"/>
      <c r="K9" s="192" t="s">
        <v>17</v>
      </c>
      <c r="L9" s="193"/>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row>
    <row r="10" spans="1:57" s="4" customFormat="1" ht="21" customHeight="1" x14ac:dyDescent="0.2">
      <c r="A10" s="504"/>
      <c r="B10" s="505"/>
      <c r="C10" s="506"/>
      <c r="D10" s="56"/>
      <c r="E10" s="49"/>
      <c r="F10" s="49"/>
      <c r="G10" s="49"/>
      <c r="H10" s="49"/>
      <c r="I10" s="49"/>
      <c r="J10" s="49"/>
      <c r="K10" s="192" t="s">
        <v>18</v>
      </c>
      <c r="L10" s="193"/>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row>
    <row r="11" spans="1:57" s="4" customFormat="1" ht="21" customHeight="1" x14ac:dyDescent="0.2">
      <c r="A11" s="504"/>
      <c r="B11" s="505"/>
      <c r="C11" s="506"/>
      <c r="D11" s="56"/>
      <c r="E11" s="49"/>
      <c r="F11" s="49"/>
      <c r="G11" s="49"/>
      <c r="H11" s="49"/>
      <c r="I11" s="49"/>
      <c r="J11" s="49"/>
      <c r="K11" s="192" t="s">
        <v>19</v>
      </c>
      <c r="L11" s="193"/>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row>
    <row r="12" spans="1:57" s="4" customFormat="1" ht="21" customHeight="1" x14ac:dyDescent="0.2">
      <c r="A12" s="504"/>
      <c r="B12" s="505"/>
      <c r="C12" s="506"/>
      <c r="D12" s="56"/>
      <c r="E12" s="49"/>
      <c r="F12" s="49"/>
      <c r="G12" s="49"/>
      <c r="H12" s="49"/>
      <c r="I12" s="49"/>
      <c r="J12" s="49"/>
      <c r="K12" s="192" t="s">
        <v>20</v>
      </c>
      <c r="L12" s="193"/>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row>
    <row r="13" spans="1:57" s="4" customFormat="1" ht="21" customHeight="1" x14ac:dyDescent="0.2">
      <c r="A13" s="504"/>
      <c r="B13" s="505"/>
      <c r="C13" s="506"/>
      <c r="D13" s="56"/>
      <c r="E13" s="49"/>
      <c r="F13" s="49"/>
      <c r="G13" s="49"/>
      <c r="H13" s="49"/>
      <c r="I13" s="49"/>
      <c r="J13" s="49"/>
      <c r="K13" s="192" t="s">
        <v>21</v>
      </c>
      <c r="L13" s="193"/>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row>
    <row r="14" spans="1:57" s="4" customFormat="1" ht="21" customHeight="1" x14ac:dyDescent="0.2">
      <c r="A14" s="504"/>
      <c r="B14" s="505"/>
      <c r="C14" s="506"/>
      <c r="D14" s="56"/>
      <c r="E14" s="49"/>
      <c r="F14" s="49"/>
      <c r="G14" s="49"/>
      <c r="H14" s="49"/>
      <c r="I14" s="49"/>
      <c r="J14" s="49"/>
      <c r="K14" s="192" t="s">
        <v>22</v>
      </c>
      <c r="L14" s="194"/>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row>
    <row r="15" spans="1:57" s="4" customFormat="1" ht="21" customHeight="1" x14ac:dyDescent="0.2">
      <c r="A15" s="504"/>
      <c r="B15" s="505"/>
      <c r="C15" s="506"/>
      <c r="D15" s="56"/>
      <c r="E15" s="49"/>
      <c r="F15" s="49"/>
      <c r="G15" s="49"/>
      <c r="H15" s="49"/>
      <c r="I15" s="49"/>
      <c r="J15" s="49"/>
      <c r="K15" s="192" t="s">
        <v>23</v>
      </c>
      <c r="L15" s="193"/>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row>
    <row r="16" spans="1:57" s="4" customFormat="1" ht="21" customHeight="1" x14ac:dyDescent="0.2">
      <c r="A16" s="504"/>
      <c r="B16" s="505"/>
      <c r="C16" s="506"/>
      <c r="D16" s="56"/>
      <c r="E16" s="49"/>
      <c r="F16" s="49"/>
      <c r="G16" s="49"/>
      <c r="H16" s="49"/>
      <c r="I16" s="49"/>
      <c r="J16" s="49"/>
      <c r="K16" s="195" t="s">
        <v>24</v>
      </c>
      <c r="L16" s="193"/>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row>
    <row r="17" spans="1:57" s="4" customFormat="1" ht="27" customHeight="1" thickBot="1" x14ac:dyDescent="0.25">
      <c r="A17" s="507"/>
      <c r="B17" s="508"/>
      <c r="C17" s="509"/>
      <c r="D17" s="293" t="s">
        <v>352</v>
      </c>
      <c r="E17" s="165" t="str" cm="1">
        <f t="array" ref="E17">IF((OR(E24="Unsatisfactory",E26="Unsatisfactory",E27="Unsatisfactory",E28="Unsatisfactory",E30="Unsatisfactory",E31="Unsatisfactory",E18="FAIL: DISCIPLINARY ACTION",E18="FAIL", E24:E64=3,E18="")),"CORRECT AND RESUBMIT","OK TO SUBMIT")</f>
        <v>OK TO SUBMIT</v>
      </c>
      <c r="F17" s="49"/>
      <c r="G17" s="49"/>
      <c r="H17" s="49"/>
      <c r="I17" s="49"/>
      <c r="J17" s="49"/>
      <c r="K17" s="195" t="s">
        <v>26</v>
      </c>
      <c r="L17" s="193"/>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row>
    <row r="18" spans="1:57" ht="79" customHeight="1" thickBot="1" x14ac:dyDescent="0.2">
      <c r="A18" s="395" t="s">
        <v>402</v>
      </c>
      <c r="B18" s="396" t="s">
        <v>283</v>
      </c>
      <c r="C18" s="136"/>
      <c r="D18" s="293" t="s">
        <v>353</v>
      </c>
      <c r="E18" s="179" t="str">
        <f>IF(E64="Unsatisfactory","FAIL: DISCIPLINARY ACTION",IF((OR(K22&gt;K20)),"FAIL","PASS"))</f>
        <v>PASS</v>
      </c>
      <c r="F18" s="137"/>
      <c r="G18" s="137"/>
      <c r="H18" s="137"/>
      <c r="I18" s="137"/>
      <c r="J18" s="137"/>
      <c r="K18" s="180">
        <f>K20</f>
        <v>193.5</v>
      </c>
      <c r="L18" s="181"/>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row>
    <row r="19" spans="1:57" ht="50.25" hidden="1" customHeight="1" outlineLevel="1" x14ac:dyDescent="0.2">
      <c r="A19" s="196"/>
      <c r="B19" s="511" t="s">
        <v>403</v>
      </c>
      <c r="C19" s="137"/>
      <c r="D19" s="137"/>
      <c r="E19" s="169" t="s">
        <v>27</v>
      </c>
      <c r="F19" s="137"/>
      <c r="G19" s="137"/>
      <c r="H19" s="137"/>
      <c r="I19" s="137"/>
      <c r="J19" s="137"/>
      <c r="K19" s="170">
        <v>0.25</v>
      </c>
      <c r="L19" s="172"/>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row>
    <row r="20" spans="1:57" ht="50.25" hidden="1" customHeight="1" outlineLevel="1" x14ac:dyDescent="0.2">
      <c r="A20" s="196"/>
      <c r="B20" s="512"/>
      <c r="C20" s="137"/>
      <c r="D20" s="137"/>
      <c r="E20" s="169" t="s">
        <v>28</v>
      </c>
      <c r="F20" s="137"/>
      <c r="G20" s="137"/>
      <c r="H20" s="137"/>
      <c r="I20" s="137"/>
      <c r="J20" s="137"/>
      <c r="K20" s="171">
        <f>K19*K21</f>
        <v>193.5</v>
      </c>
      <c r="L20" s="422"/>
      <c r="M20" s="53"/>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row>
    <row r="21" spans="1:57" ht="50.25" customHeight="1" collapsed="1" thickBot="1" x14ac:dyDescent="0.25">
      <c r="A21" s="206"/>
      <c r="B21" s="513"/>
      <c r="C21" s="137"/>
      <c r="D21" s="137"/>
      <c r="E21" s="182" t="s">
        <v>29</v>
      </c>
      <c r="F21" s="137"/>
      <c r="G21" s="137"/>
      <c r="H21" s="137"/>
      <c r="I21" s="137"/>
      <c r="J21" s="137"/>
      <c r="K21" s="421">
        <f>IF(B18="YES",(SUM(J24:J62,J65:J67)),SUM(J24:J62))</f>
        <v>774</v>
      </c>
      <c r="L21" s="413">
        <f>(K21-K22)/K21</f>
        <v>1</v>
      </c>
      <c r="M21" s="423" t="s">
        <v>408</v>
      </c>
      <c r="N21" s="56"/>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row>
    <row r="22" spans="1:57" s="10" customFormat="1" ht="120" thickBot="1" x14ac:dyDescent="0.2">
      <c r="A22" s="119" t="s">
        <v>326</v>
      </c>
      <c r="B22" s="119" t="s">
        <v>358</v>
      </c>
      <c r="C22" s="119" t="s">
        <v>30</v>
      </c>
      <c r="D22" s="119" t="s">
        <v>163</v>
      </c>
      <c r="E22" s="119" t="s">
        <v>32</v>
      </c>
      <c r="F22" s="119" t="s">
        <v>33</v>
      </c>
      <c r="G22" s="119" t="s">
        <v>34</v>
      </c>
      <c r="H22" s="119" t="s">
        <v>35</v>
      </c>
      <c r="I22" s="144" t="s">
        <v>36</v>
      </c>
      <c r="J22" s="144" t="s">
        <v>37</v>
      </c>
      <c r="K22" s="291">
        <f>IF(B18="YES",SUM(K24:K67),SUM(K24:K64))</f>
        <v>0</v>
      </c>
      <c r="L22" s="249" t="s">
        <v>38</v>
      </c>
      <c r="M22" s="54"/>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row>
    <row r="23" spans="1:57" s="20" customFormat="1" ht="153" hidden="1" customHeight="1" outlineLevel="1" x14ac:dyDescent="0.15">
      <c r="A23" s="166"/>
      <c r="B23" s="122"/>
      <c r="C23" s="46"/>
      <c r="D23" s="46"/>
      <c r="E23" s="174"/>
      <c r="F23" s="148" t="s">
        <v>327</v>
      </c>
      <c r="G23" s="148" t="s">
        <v>328</v>
      </c>
      <c r="H23" s="147" t="s">
        <v>329</v>
      </c>
      <c r="I23" s="174"/>
      <c r="J23" s="174"/>
      <c r="K23" s="174" t="s">
        <v>39</v>
      </c>
      <c r="L23" s="174"/>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row>
    <row r="24" spans="1:57" ht="21" customHeight="1" collapsed="1" x14ac:dyDescent="0.2">
      <c r="A24" s="123" t="s">
        <v>40</v>
      </c>
      <c r="B24" s="127" t="s">
        <v>164</v>
      </c>
      <c r="C24" s="125" t="s">
        <v>42</v>
      </c>
      <c r="D24" s="125" t="s">
        <v>338</v>
      </c>
      <c r="E24" s="151"/>
      <c r="F24" s="152">
        <v>2</v>
      </c>
      <c r="G24" s="152">
        <v>2</v>
      </c>
      <c r="H24" s="152">
        <f>IF(E24="n/a",0,(2*G24+F24))</f>
        <v>6</v>
      </c>
      <c r="I24" s="152">
        <v>1</v>
      </c>
      <c r="J24" s="152">
        <f>IF(I24="S",H24,H24*I24)</f>
        <v>6</v>
      </c>
      <c r="K24" s="152" t="str">
        <f>IF(E24="","",IF(E24="N/A","",IF(E24="Satisfactory","",IF(E24="Unsatisfactory",H24*I24,""))))</f>
        <v/>
      </c>
      <c r="L24" s="154"/>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row>
    <row r="25" spans="1:57" ht="21" customHeight="1" x14ac:dyDescent="0.2">
      <c r="A25" s="123">
        <v>2</v>
      </c>
      <c r="B25" s="127" t="s">
        <v>44</v>
      </c>
      <c r="C25" s="125" t="s">
        <v>410</v>
      </c>
      <c r="D25" s="125" t="s">
        <v>45</v>
      </c>
      <c r="E25" s="151"/>
      <c r="F25" s="152">
        <v>4</v>
      </c>
      <c r="G25" s="152">
        <v>4</v>
      </c>
      <c r="H25" s="152">
        <f>IF(E25="n/a",0,(2*G25+F25))</f>
        <v>12</v>
      </c>
      <c r="I25" s="152">
        <v>2</v>
      </c>
      <c r="J25" s="152">
        <f>IF(I25="S",H25,H25*I25)</f>
        <v>24</v>
      </c>
      <c r="K25" s="152" t="str">
        <f>IF(E25="","",IF(E25="N/A","",IF(E25="Satisfactory","",IF(E25="Unsatisfactory",H25*I25,""))))</f>
        <v/>
      </c>
      <c r="L25" s="154"/>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row>
    <row r="26" spans="1:57" ht="21" customHeight="1" x14ac:dyDescent="0.2">
      <c r="A26" s="123" t="s">
        <v>165</v>
      </c>
      <c r="B26" s="127" t="s">
        <v>166</v>
      </c>
      <c r="C26" s="125" t="s">
        <v>167</v>
      </c>
      <c r="D26" s="388" t="s">
        <v>168</v>
      </c>
      <c r="E26" s="151"/>
      <c r="F26" s="152">
        <v>4</v>
      </c>
      <c r="G26" s="152">
        <v>1</v>
      </c>
      <c r="H26" s="152">
        <f t="shared" ref="H26:H62" si="0">IF(E26="n/a",0,(2*G26+F26))</f>
        <v>6</v>
      </c>
      <c r="I26" s="152">
        <v>1</v>
      </c>
      <c r="J26" s="152">
        <f t="shared" ref="J26:J62" si="1">IF(I26="S",H26,H26*I26)</f>
        <v>6</v>
      </c>
      <c r="K26" s="152" t="str">
        <f t="shared" ref="K26:K62" si="2">IF(E26="","",IF(E26="N/A","",IF(E26="Satisfactory","",IF(E26="Unsatisfactory",H26*I26,""))))</f>
        <v/>
      </c>
      <c r="L26" s="154"/>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row>
    <row r="27" spans="1:57" ht="21" customHeight="1" x14ac:dyDescent="0.2">
      <c r="A27" s="123" t="s">
        <v>47</v>
      </c>
      <c r="B27" s="127" t="s">
        <v>169</v>
      </c>
      <c r="C27" s="125" t="s">
        <v>66</v>
      </c>
      <c r="D27" s="388" t="s">
        <v>168</v>
      </c>
      <c r="E27" s="151"/>
      <c r="F27" s="152">
        <v>4</v>
      </c>
      <c r="G27" s="152">
        <v>4</v>
      </c>
      <c r="H27" s="152">
        <f t="shared" si="0"/>
        <v>12</v>
      </c>
      <c r="I27" s="152">
        <v>3</v>
      </c>
      <c r="J27" s="152">
        <f t="shared" si="1"/>
        <v>36</v>
      </c>
      <c r="K27" s="152" t="str">
        <f t="shared" si="2"/>
        <v/>
      </c>
      <c r="L27" s="154"/>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row>
    <row r="28" spans="1:57" ht="21" customHeight="1" x14ac:dyDescent="0.2">
      <c r="A28" s="123" t="s">
        <v>50</v>
      </c>
      <c r="B28" s="127" t="s">
        <v>441</v>
      </c>
      <c r="C28" s="125" t="s">
        <v>48</v>
      </c>
      <c r="D28" s="388" t="s">
        <v>168</v>
      </c>
      <c r="E28" s="151"/>
      <c r="F28" s="152">
        <v>4</v>
      </c>
      <c r="G28" s="152">
        <v>2</v>
      </c>
      <c r="H28" s="152">
        <f t="shared" si="0"/>
        <v>8</v>
      </c>
      <c r="I28" s="152">
        <v>1</v>
      </c>
      <c r="J28" s="152">
        <f t="shared" si="1"/>
        <v>8</v>
      </c>
      <c r="K28" s="152" t="str">
        <f t="shared" si="2"/>
        <v/>
      </c>
      <c r="L28" s="154"/>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row>
    <row r="29" spans="1:57" s="89" customFormat="1" ht="19.5" customHeight="1" x14ac:dyDescent="0.2">
      <c r="A29" s="123">
        <v>6</v>
      </c>
      <c r="B29" s="208" t="s">
        <v>442</v>
      </c>
      <c r="C29" s="405" t="s">
        <v>467</v>
      </c>
      <c r="D29" s="387" t="s">
        <v>45</v>
      </c>
      <c r="E29" s="151"/>
      <c r="F29" s="210">
        <v>4</v>
      </c>
      <c r="G29" s="210">
        <v>2</v>
      </c>
      <c r="H29" s="211">
        <f t="shared" si="0"/>
        <v>8</v>
      </c>
      <c r="I29" s="212">
        <v>1</v>
      </c>
      <c r="J29" s="210">
        <f>H29*I29</f>
        <v>8</v>
      </c>
      <c r="K29" s="211" t="str">
        <f>IF(E29="","",IF(E29="N/A","",IF(E29="Satisfactory","",IF(E29="Unsatisfactory",H29*I29,""))))</f>
        <v/>
      </c>
      <c r="L29" s="212"/>
    </row>
    <row r="30" spans="1:57" ht="21" customHeight="1" x14ac:dyDescent="0.2">
      <c r="A30" s="123" t="s">
        <v>54</v>
      </c>
      <c r="B30" s="124" t="s">
        <v>55</v>
      </c>
      <c r="C30" s="125" t="s">
        <v>56</v>
      </c>
      <c r="D30" s="388" t="s">
        <v>170</v>
      </c>
      <c r="E30" s="151"/>
      <c r="F30" s="152">
        <v>4</v>
      </c>
      <c r="G30" s="152">
        <v>3</v>
      </c>
      <c r="H30" s="152">
        <f t="shared" si="0"/>
        <v>10</v>
      </c>
      <c r="I30" s="152">
        <v>2</v>
      </c>
      <c r="J30" s="152">
        <f t="shared" si="1"/>
        <v>20</v>
      </c>
      <c r="K30" s="152" t="str">
        <f t="shared" si="2"/>
        <v/>
      </c>
      <c r="L30" s="154"/>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row>
    <row r="31" spans="1:57" ht="21" customHeight="1" x14ac:dyDescent="0.2">
      <c r="A31" s="123" t="s">
        <v>399</v>
      </c>
      <c r="B31" s="127" t="s">
        <v>67</v>
      </c>
      <c r="C31" s="125" t="s">
        <v>68</v>
      </c>
      <c r="D31" s="388" t="s">
        <v>171</v>
      </c>
      <c r="E31" s="151"/>
      <c r="F31" s="177">
        <v>4</v>
      </c>
      <c r="G31" s="152">
        <v>3</v>
      </c>
      <c r="H31" s="152">
        <f t="shared" si="0"/>
        <v>10</v>
      </c>
      <c r="I31" s="152">
        <v>2</v>
      </c>
      <c r="J31" s="152">
        <f t="shared" si="1"/>
        <v>20</v>
      </c>
      <c r="K31" s="152" t="str">
        <f t="shared" si="2"/>
        <v/>
      </c>
      <c r="L31" s="154"/>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row>
    <row r="32" spans="1:57" ht="21" customHeight="1" x14ac:dyDescent="0.2">
      <c r="A32" s="123">
        <v>9</v>
      </c>
      <c r="B32" s="128" t="s">
        <v>59</v>
      </c>
      <c r="C32" s="125" t="s">
        <v>60</v>
      </c>
      <c r="D32" s="388" t="s">
        <v>171</v>
      </c>
      <c r="E32" s="151"/>
      <c r="F32" s="152">
        <v>4</v>
      </c>
      <c r="G32" s="152">
        <v>3</v>
      </c>
      <c r="H32" s="152">
        <f t="shared" si="0"/>
        <v>10</v>
      </c>
      <c r="I32" s="152">
        <v>3</v>
      </c>
      <c r="J32" s="152">
        <f t="shared" si="1"/>
        <v>30</v>
      </c>
      <c r="K32" s="152" t="str">
        <f>IF(E32="","",IF(E32="N/A","",IF(E32="Satisfactory","",H32*E32)))</f>
        <v/>
      </c>
      <c r="L32" s="154"/>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row>
    <row r="33" spans="1:57" ht="21" customHeight="1" x14ac:dyDescent="0.2">
      <c r="A33" s="123">
        <v>10</v>
      </c>
      <c r="B33" s="128" t="s">
        <v>62</v>
      </c>
      <c r="C33" s="125" t="s">
        <v>172</v>
      </c>
      <c r="D33" s="388" t="s">
        <v>158</v>
      </c>
      <c r="E33" s="151"/>
      <c r="F33" s="152">
        <v>4</v>
      </c>
      <c r="G33" s="152">
        <v>3</v>
      </c>
      <c r="H33" s="152">
        <f t="shared" si="0"/>
        <v>10</v>
      </c>
      <c r="I33" s="152">
        <v>3</v>
      </c>
      <c r="J33" s="152">
        <f t="shared" si="1"/>
        <v>30</v>
      </c>
      <c r="K33" s="152" t="str">
        <f>IF(E33="","",IF(E33="N/A","",IF(E33="Satisfactory","",H33*E33)))</f>
        <v/>
      </c>
      <c r="L33" s="154"/>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row>
    <row r="34" spans="1:57" ht="21" customHeight="1" x14ac:dyDescent="0.2">
      <c r="A34" s="123">
        <v>11</v>
      </c>
      <c r="B34" s="124" t="s">
        <v>69</v>
      </c>
      <c r="C34" s="125" t="s">
        <v>70</v>
      </c>
      <c r="D34" s="388" t="s">
        <v>75</v>
      </c>
      <c r="E34" s="151"/>
      <c r="F34" s="152">
        <v>4</v>
      </c>
      <c r="G34" s="152">
        <v>3</v>
      </c>
      <c r="H34" s="152">
        <f t="shared" si="0"/>
        <v>10</v>
      </c>
      <c r="I34" s="152">
        <v>2</v>
      </c>
      <c r="J34" s="152">
        <f t="shared" si="1"/>
        <v>20</v>
      </c>
      <c r="K34" s="152" t="str">
        <f t="shared" si="2"/>
        <v/>
      </c>
      <c r="L34" s="154"/>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row>
    <row r="35" spans="1:57" ht="21" customHeight="1" x14ac:dyDescent="0.2">
      <c r="A35" s="123">
        <v>12</v>
      </c>
      <c r="B35" s="124" t="s">
        <v>73</v>
      </c>
      <c r="C35" s="125" t="s">
        <v>501</v>
      </c>
      <c r="D35" s="388" t="s">
        <v>75</v>
      </c>
      <c r="E35" s="151"/>
      <c r="F35" s="152">
        <v>3</v>
      </c>
      <c r="G35" s="152">
        <v>2</v>
      </c>
      <c r="H35" s="152">
        <f t="shared" si="0"/>
        <v>7</v>
      </c>
      <c r="I35" s="152">
        <v>2</v>
      </c>
      <c r="J35" s="152">
        <f t="shared" si="1"/>
        <v>14</v>
      </c>
      <c r="K35" s="152" t="str">
        <f t="shared" si="2"/>
        <v/>
      </c>
      <c r="L35" s="154"/>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row>
    <row r="36" spans="1:57" ht="21" customHeight="1" x14ac:dyDescent="0.2">
      <c r="A36" s="123">
        <v>13</v>
      </c>
      <c r="B36" s="134" t="s">
        <v>74</v>
      </c>
      <c r="C36" s="125" t="s">
        <v>427</v>
      </c>
      <c r="D36" s="388" t="s">
        <v>75</v>
      </c>
      <c r="E36" s="151"/>
      <c r="F36" s="152">
        <v>3</v>
      </c>
      <c r="G36" s="152">
        <v>3</v>
      </c>
      <c r="H36" s="152">
        <f t="shared" si="0"/>
        <v>9</v>
      </c>
      <c r="I36" s="152">
        <v>2</v>
      </c>
      <c r="J36" s="152">
        <f t="shared" si="1"/>
        <v>18</v>
      </c>
      <c r="K36" s="152" t="str">
        <f>IF(E36="","",IF(E36="N/A","",IF(E36="Satisfactory","",H36*E36)))</f>
        <v/>
      </c>
      <c r="L36" s="154"/>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row>
    <row r="37" spans="1:57" ht="21" customHeight="1" x14ac:dyDescent="0.2">
      <c r="A37" s="123">
        <v>14</v>
      </c>
      <c r="B37" s="124" t="s">
        <v>173</v>
      </c>
      <c r="C37" s="125" t="s">
        <v>174</v>
      </c>
      <c r="D37" s="388" t="s">
        <v>175</v>
      </c>
      <c r="E37" s="151"/>
      <c r="F37" s="152">
        <v>4</v>
      </c>
      <c r="G37" s="152">
        <v>3</v>
      </c>
      <c r="H37" s="152">
        <f t="shared" si="0"/>
        <v>10</v>
      </c>
      <c r="I37" s="152">
        <v>2</v>
      </c>
      <c r="J37" s="152">
        <f t="shared" si="1"/>
        <v>20</v>
      </c>
      <c r="K37" s="152" t="str">
        <f t="shared" si="2"/>
        <v/>
      </c>
      <c r="L37" s="154"/>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row>
    <row r="38" spans="1:57" ht="21" customHeight="1" x14ac:dyDescent="0.2">
      <c r="A38" s="123">
        <v>15</v>
      </c>
      <c r="B38" s="128" t="s">
        <v>83</v>
      </c>
      <c r="C38" s="131" t="s">
        <v>477</v>
      </c>
      <c r="D38" s="388" t="s">
        <v>83</v>
      </c>
      <c r="E38" s="151"/>
      <c r="F38" s="152">
        <v>3</v>
      </c>
      <c r="G38" s="152">
        <v>3</v>
      </c>
      <c r="H38" s="152">
        <f t="shared" si="0"/>
        <v>9</v>
      </c>
      <c r="I38" s="152">
        <v>3</v>
      </c>
      <c r="J38" s="152">
        <f t="shared" si="1"/>
        <v>27</v>
      </c>
      <c r="K38" s="152" t="str">
        <f>IF(E38="","",IF(E38="N/A","",IF(E38="Satisfactory","",H38*E38)))</f>
        <v/>
      </c>
      <c r="L38" s="154"/>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row>
    <row r="39" spans="1:57" ht="21" customHeight="1" x14ac:dyDescent="0.2">
      <c r="A39" s="123">
        <v>16</v>
      </c>
      <c r="B39" s="128" t="s">
        <v>72</v>
      </c>
      <c r="C39" s="125" t="s">
        <v>508</v>
      </c>
      <c r="D39" s="388" t="s">
        <v>176</v>
      </c>
      <c r="E39" s="151"/>
      <c r="F39" s="152">
        <v>3</v>
      </c>
      <c r="G39" s="152">
        <v>2</v>
      </c>
      <c r="H39" s="152">
        <f t="shared" si="0"/>
        <v>7</v>
      </c>
      <c r="I39" s="152">
        <v>2</v>
      </c>
      <c r="J39" s="152">
        <f t="shared" si="1"/>
        <v>14</v>
      </c>
      <c r="K39" s="152" t="str">
        <f t="shared" si="2"/>
        <v/>
      </c>
      <c r="L39" s="154"/>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row>
    <row r="40" spans="1:57" ht="21" customHeight="1" x14ac:dyDescent="0.2">
      <c r="A40" s="123">
        <v>17</v>
      </c>
      <c r="B40" s="128" t="s">
        <v>77</v>
      </c>
      <c r="C40" s="131" t="s">
        <v>478</v>
      </c>
      <c r="D40" s="388" t="s">
        <v>176</v>
      </c>
      <c r="E40" s="151"/>
      <c r="F40" s="152">
        <v>4</v>
      </c>
      <c r="G40" s="152">
        <v>3</v>
      </c>
      <c r="H40" s="152">
        <f t="shared" si="0"/>
        <v>10</v>
      </c>
      <c r="I40" s="152">
        <v>2</v>
      </c>
      <c r="J40" s="152">
        <f t="shared" si="1"/>
        <v>20</v>
      </c>
      <c r="K40" s="152" t="str">
        <f>IF(E40="","",IF(E40="N/A","",IF(E40="Satisfactory","",H40*E40)))</f>
        <v/>
      </c>
      <c r="L40" s="154"/>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row>
    <row r="41" spans="1:57" ht="21" customHeight="1" x14ac:dyDescent="0.2">
      <c r="A41" s="123">
        <v>18</v>
      </c>
      <c r="B41" s="127" t="s">
        <v>80</v>
      </c>
      <c r="C41" s="125" t="s">
        <v>177</v>
      </c>
      <c r="D41" s="388" t="s">
        <v>82</v>
      </c>
      <c r="E41" s="151"/>
      <c r="F41" s="152">
        <v>3</v>
      </c>
      <c r="G41" s="152">
        <v>3</v>
      </c>
      <c r="H41" s="152">
        <f t="shared" si="0"/>
        <v>9</v>
      </c>
      <c r="I41" s="152">
        <v>2</v>
      </c>
      <c r="J41" s="152">
        <f t="shared" si="1"/>
        <v>18</v>
      </c>
      <c r="K41" s="152" t="str">
        <f t="shared" si="2"/>
        <v/>
      </c>
      <c r="L41" s="154"/>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row>
    <row r="42" spans="1:57" ht="21" customHeight="1" x14ac:dyDescent="0.2">
      <c r="A42" s="123">
        <v>19</v>
      </c>
      <c r="B42" s="128" t="s">
        <v>78</v>
      </c>
      <c r="C42" s="125" t="s">
        <v>340</v>
      </c>
      <c r="D42" s="388" t="s">
        <v>178</v>
      </c>
      <c r="E42" s="151"/>
      <c r="F42" s="152">
        <v>4</v>
      </c>
      <c r="G42" s="152">
        <v>3</v>
      </c>
      <c r="H42" s="152">
        <f t="shared" si="0"/>
        <v>10</v>
      </c>
      <c r="I42" s="152">
        <v>3</v>
      </c>
      <c r="J42" s="152">
        <f t="shared" si="1"/>
        <v>30</v>
      </c>
      <c r="K42" s="152" t="str">
        <f>IF(E42="","",IF(E42="N/A","",IF(E42="Satisfactory","",H42*E42)))</f>
        <v/>
      </c>
      <c r="L42" s="154"/>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row>
    <row r="43" spans="1:57" ht="21" customHeight="1" x14ac:dyDescent="0.2">
      <c r="A43" s="123">
        <v>20</v>
      </c>
      <c r="B43" s="127" t="s">
        <v>86</v>
      </c>
      <c r="C43" s="125" t="s">
        <v>179</v>
      </c>
      <c r="D43" s="388" t="s">
        <v>178</v>
      </c>
      <c r="E43" s="151"/>
      <c r="F43" s="152">
        <v>2</v>
      </c>
      <c r="G43" s="152">
        <v>4</v>
      </c>
      <c r="H43" s="152">
        <f t="shared" si="0"/>
        <v>10</v>
      </c>
      <c r="I43" s="152">
        <v>2</v>
      </c>
      <c r="J43" s="152">
        <f t="shared" si="1"/>
        <v>20</v>
      </c>
      <c r="K43" s="152" t="str">
        <f t="shared" si="2"/>
        <v/>
      </c>
      <c r="L43" s="154"/>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row>
    <row r="44" spans="1:57" ht="21" customHeight="1" x14ac:dyDescent="0.2">
      <c r="A44" s="123">
        <v>21</v>
      </c>
      <c r="B44" s="127" t="s">
        <v>158</v>
      </c>
      <c r="C44" s="125" t="s">
        <v>479</v>
      </c>
      <c r="D44" s="388" t="s">
        <v>158</v>
      </c>
      <c r="E44" s="151"/>
      <c r="F44" s="152">
        <v>4</v>
      </c>
      <c r="G44" s="152">
        <v>4</v>
      </c>
      <c r="H44" s="152">
        <f t="shared" si="0"/>
        <v>12</v>
      </c>
      <c r="I44" s="152">
        <v>2</v>
      </c>
      <c r="J44" s="152">
        <f t="shared" si="1"/>
        <v>24</v>
      </c>
      <c r="K44" s="152" t="str">
        <f t="shared" si="2"/>
        <v/>
      </c>
      <c r="L44" s="154"/>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row>
    <row r="45" spans="1:57" ht="21" customHeight="1" x14ac:dyDescent="0.2">
      <c r="A45" s="123">
        <v>22</v>
      </c>
      <c r="B45" s="127" t="s">
        <v>120</v>
      </c>
      <c r="C45" s="125" t="s">
        <v>351</v>
      </c>
      <c r="D45" s="388" t="s">
        <v>180</v>
      </c>
      <c r="E45" s="151"/>
      <c r="F45" s="152">
        <v>2</v>
      </c>
      <c r="G45" s="152">
        <v>3</v>
      </c>
      <c r="H45" s="152">
        <f t="shared" si="0"/>
        <v>8</v>
      </c>
      <c r="I45" s="152">
        <v>2</v>
      </c>
      <c r="J45" s="152">
        <f t="shared" si="1"/>
        <v>16</v>
      </c>
      <c r="K45" s="152" t="str">
        <f t="shared" si="2"/>
        <v/>
      </c>
      <c r="L45" s="154"/>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row>
    <row r="46" spans="1:57" ht="21" customHeight="1" x14ac:dyDescent="0.2">
      <c r="A46" s="123">
        <v>23</v>
      </c>
      <c r="B46" s="127" t="s">
        <v>112</v>
      </c>
      <c r="C46" s="125" t="s">
        <v>181</v>
      </c>
      <c r="D46" s="388" t="s">
        <v>182</v>
      </c>
      <c r="E46" s="151"/>
      <c r="F46" s="152">
        <v>2</v>
      </c>
      <c r="G46" s="152">
        <v>1</v>
      </c>
      <c r="H46" s="152">
        <f t="shared" si="0"/>
        <v>4</v>
      </c>
      <c r="I46" s="152">
        <v>2</v>
      </c>
      <c r="J46" s="152">
        <f t="shared" si="1"/>
        <v>8</v>
      </c>
      <c r="K46" s="152" t="str">
        <f t="shared" si="2"/>
        <v/>
      </c>
      <c r="L46" s="154"/>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row>
    <row r="47" spans="1:57" ht="21" customHeight="1" x14ac:dyDescent="0.2">
      <c r="A47" s="123">
        <v>24</v>
      </c>
      <c r="B47" s="128" t="s">
        <v>90</v>
      </c>
      <c r="C47" s="131" t="s">
        <v>516</v>
      </c>
      <c r="D47" s="388" t="s">
        <v>183</v>
      </c>
      <c r="E47" s="151"/>
      <c r="F47" s="152">
        <v>4</v>
      </c>
      <c r="G47" s="152">
        <v>4</v>
      </c>
      <c r="H47" s="152">
        <f t="shared" si="0"/>
        <v>12</v>
      </c>
      <c r="I47" s="152">
        <v>3</v>
      </c>
      <c r="J47" s="152">
        <f t="shared" si="1"/>
        <v>36</v>
      </c>
      <c r="K47" s="152" t="str">
        <f>IF(E47="","",IF(E47="N/A","",IF(E47="Satisfactory","",H47*E47)))</f>
        <v/>
      </c>
      <c r="L47" s="154"/>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row>
    <row r="48" spans="1:57" ht="21" customHeight="1" x14ac:dyDescent="0.2">
      <c r="A48" s="123">
        <v>25</v>
      </c>
      <c r="B48" s="128" t="s">
        <v>88</v>
      </c>
      <c r="C48" s="131" t="s">
        <v>517</v>
      </c>
      <c r="D48" s="388" t="s">
        <v>184</v>
      </c>
      <c r="E48" s="151"/>
      <c r="F48" s="152">
        <v>4</v>
      </c>
      <c r="G48" s="152">
        <v>4</v>
      </c>
      <c r="H48" s="152">
        <f t="shared" si="0"/>
        <v>12</v>
      </c>
      <c r="I48" s="152">
        <v>3</v>
      </c>
      <c r="J48" s="152">
        <f t="shared" si="1"/>
        <v>36</v>
      </c>
      <c r="K48" s="152" t="str">
        <f>IF(E48="","",IF(E48="N/A","",IF(E48="Satisfactory","",H48*E48)))</f>
        <v/>
      </c>
      <c r="L48" s="154"/>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row>
    <row r="49" spans="1:57" ht="21" customHeight="1" x14ac:dyDescent="0.2">
      <c r="A49" s="123">
        <v>26</v>
      </c>
      <c r="B49" s="128" t="s">
        <v>96</v>
      </c>
      <c r="C49" s="125" t="s">
        <v>445</v>
      </c>
      <c r="D49" s="388" t="s">
        <v>185</v>
      </c>
      <c r="E49" s="151"/>
      <c r="F49" s="152">
        <v>3</v>
      </c>
      <c r="G49" s="152">
        <v>3</v>
      </c>
      <c r="H49" s="152">
        <f t="shared" si="0"/>
        <v>9</v>
      </c>
      <c r="I49" s="152">
        <v>3</v>
      </c>
      <c r="J49" s="152">
        <f t="shared" si="1"/>
        <v>27</v>
      </c>
      <c r="K49" s="152" t="str">
        <f>IF(E49="","",IF(E49="N/A","",IF(E49="Satisfactory","",H49*E49)))</f>
        <v/>
      </c>
      <c r="L49" s="154"/>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row>
    <row r="50" spans="1:57" ht="21" customHeight="1" x14ac:dyDescent="0.2">
      <c r="A50" s="123">
        <v>27</v>
      </c>
      <c r="B50" s="127" t="s">
        <v>97</v>
      </c>
      <c r="C50" s="131" t="s">
        <v>480</v>
      </c>
      <c r="D50" s="388" t="s">
        <v>185</v>
      </c>
      <c r="E50" s="151"/>
      <c r="F50" s="152">
        <v>3</v>
      </c>
      <c r="G50" s="152">
        <v>4</v>
      </c>
      <c r="H50" s="152">
        <f t="shared" si="0"/>
        <v>11</v>
      </c>
      <c r="I50" s="152">
        <v>2</v>
      </c>
      <c r="J50" s="152">
        <f t="shared" si="1"/>
        <v>22</v>
      </c>
      <c r="K50" s="152" t="str">
        <f t="shared" si="2"/>
        <v/>
      </c>
      <c r="L50" s="154"/>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row>
    <row r="51" spans="1:57" ht="21" customHeight="1" x14ac:dyDescent="0.2">
      <c r="A51" s="123">
        <v>28</v>
      </c>
      <c r="B51" s="127" t="s">
        <v>100</v>
      </c>
      <c r="C51" s="131" t="s">
        <v>481</v>
      </c>
      <c r="D51" s="388" t="s">
        <v>186</v>
      </c>
      <c r="E51" s="151"/>
      <c r="F51" s="152">
        <v>3</v>
      </c>
      <c r="G51" s="152">
        <v>3</v>
      </c>
      <c r="H51" s="152">
        <f t="shared" si="0"/>
        <v>9</v>
      </c>
      <c r="I51" s="152">
        <v>2</v>
      </c>
      <c r="J51" s="152">
        <f t="shared" si="1"/>
        <v>18</v>
      </c>
      <c r="K51" s="152" t="str">
        <f t="shared" si="2"/>
        <v/>
      </c>
      <c r="L51" s="154"/>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row>
    <row r="52" spans="1:57" ht="21" customHeight="1" x14ac:dyDescent="0.2">
      <c r="A52" s="123">
        <v>29</v>
      </c>
      <c r="B52" s="128" t="s">
        <v>187</v>
      </c>
      <c r="C52" s="131" t="s">
        <v>482</v>
      </c>
      <c r="D52" s="388" t="s">
        <v>188</v>
      </c>
      <c r="E52" s="151"/>
      <c r="F52" s="152">
        <v>4</v>
      </c>
      <c r="G52" s="152">
        <v>4</v>
      </c>
      <c r="H52" s="152">
        <f t="shared" si="0"/>
        <v>12</v>
      </c>
      <c r="I52" s="152">
        <v>3</v>
      </c>
      <c r="J52" s="152">
        <f t="shared" si="1"/>
        <v>36</v>
      </c>
      <c r="K52" s="152" t="str">
        <f>IF(E52="","",IF(E52="N/A","",IF(E52="Satisfactory","",H52*E52)))</f>
        <v/>
      </c>
      <c r="L52" s="154"/>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row>
    <row r="53" spans="1:57" ht="21" customHeight="1" x14ac:dyDescent="0.2">
      <c r="A53" s="123">
        <v>30</v>
      </c>
      <c r="B53" s="127" t="s">
        <v>189</v>
      </c>
      <c r="C53" s="125" t="s">
        <v>190</v>
      </c>
      <c r="D53" s="388" t="s">
        <v>188</v>
      </c>
      <c r="E53" s="151"/>
      <c r="F53" s="185">
        <v>2</v>
      </c>
      <c r="G53" s="185">
        <v>3</v>
      </c>
      <c r="H53" s="152">
        <f t="shared" si="0"/>
        <v>8</v>
      </c>
      <c r="I53" s="185">
        <v>2</v>
      </c>
      <c r="J53" s="152">
        <f t="shared" si="1"/>
        <v>16</v>
      </c>
      <c r="K53" s="152" t="str">
        <f t="shared" si="2"/>
        <v/>
      </c>
      <c r="L53" s="186"/>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row>
    <row r="54" spans="1:57" ht="21" customHeight="1" x14ac:dyDescent="0.2">
      <c r="A54" s="123">
        <v>31</v>
      </c>
      <c r="B54" s="127" t="s">
        <v>191</v>
      </c>
      <c r="C54" s="125" t="s">
        <v>455</v>
      </c>
      <c r="D54" s="388" t="s">
        <v>192</v>
      </c>
      <c r="E54" s="151"/>
      <c r="F54" s="152">
        <v>4</v>
      </c>
      <c r="G54" s="152">
        <v>2</v>
      </c>
      <c r="H54" s="152">
        <f t="shared" si="0"/>
        <v>8</v>
      </c>
      <c r="I54" s="152">
        <v>2</v>
      </c>
      <c r="J54" s="152">
        <f t="shared" si="1"/>
        <v>16</v>
      </c>
      <c r="K54" s="152" t="str">
        <f t="shared" si="2"/>
        <v/>
      </c>
      <c r="L54" s="154"/>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row>
    <row r="55" spans="1:57" ht="21" customHeight="1" x14ac:dyDescent="0.2">
      <c r="A55" s="123">
        <v>32</v>
      </c>
      <c r="B55" s="127" t="s">
        <v>116</v>
      </c>
      <c r="C55" s="125" t="s">
        <v>193</v>
      </c>
      <c r="D55" s="388" t="s">
        <v>194</v>
      </c>
      <c r="E55" s="151"/>
      <c r="F55" s="152">
        <v>3</v>
      </c>
      <c r="G55" s="152">
        <v>4</v>
      </c>
      <c r="H55" s="152">
        <f t="shared" si="0"/>
        <v>11</v>
      </c>
      <c r="I55" s="152">
        <v>2</v>
      </c>
      <c r="J55" s="152">
        <f t="shared" si="1"/>
        <v>22</v>
      </c>
      <c r="K55" s="152" t="str">
        <f t="shared" si="2"/>
        <v/>
      </c>
      <c r="L55" s="154"/>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row>
    <row r="56" spans="1:57" ht="21" customHeight="1" x14ac:dyDescent="0.2">
      <c r="A56" s="123">
        <v>33</v>
      </c>
      <c r="B56" s="127" t="s">
        <v>101</v>
      </c>
      <c r="C56" s="125" t="s">
        <v>463</v>
      </c>
      <c r="D56" s="388" t="s">
        <v>101</v>
      </c>
      <c r="E56" s="151"/>
      <c r="F56" s="152">
        <v>2</v>
      </c>
      <c r="G56" s="152">
        <v>2</v>
      </c>
      <c r="H56" s="152">
        <f t="shared" si="0"/>
        <v>6</v>
      </c>
      <c r="I56" s="152">
        <v>2</v>
      </c>
      <c r="J56" s="152">
        <f t="shared" si="1"/>
        <v>12</v>
      </c>
      <c r="K56" s="152" t="str">
        <f t="shared" si="2"/>
        <v/>
      </c>
      <c r="L56" s="154"/>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row>
    <row r="57" spans="1:57" ht="21" customHeight="1" x14ac:dyDescent="0.2">
      <c r="A57" s="123">
        <v>34</v>
      </c>
      <c r="B57" s="127" t="s">
        <v>107</v>
      </c>
      <c r="C57" s="125" t="s">
        <v>483</v>
      </c>
      <c r="D57" s="388" t="s">
        <v>195</v>
      </c>
      <c r="E57" s="151"/>
      <c r="F57" s="152">
        <v>2</v>
      </c>
      <c r="G57" s="152">
        <v>2</v>
      </c>
      <c r="H57" s="152">
        <f t="shared" si="0"/>
        <v>6</v>
      </c>
      <c r="I57" s="152">
        <v>2</v>
      </c>
      <c r="J57" s="152">
        <f t="shared" si="1"/>
        <v>12</v>
      </c>
      <c r="K57" s="152" t="str">
        <f t="shared" si="2"/>
        <v/>
      </c>
      <c r="L57" s="154"/>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row>
    <row r="58" spans="1:57" ht="21" customHeight="1" x14ac:dyDescent="0.2">
      <c r="A58" s="123">
        <v>35</v>
      </c>
      <c r="B58" s="127" t="s">
        <v>106</v>
      </c>
      <c r="C58" s="125" t="s">
        <v>475</v>
      </c>
      <c r="D58" s="388" t="s">
        <v>196</v>
      </c>
      <c r="E58" s="151"/>
      <c r="F58" s="152">
        <v>2</v>
      </c>
      <c r="G58" s="152">
        <v>2</v>
      </c>
      <c r="H58" s="152">
        <f t="shared" si="0"/>
        <v>6</v>
      </c>
      <c r="I58" s="152">
        <v>2</v>
      </c>
      <c r="J58" s="152">
        <f t="shared" si="1"/>
        <v>12</v>
      </c>
      <c r="K58" s="152" t="str">
        <f t="shared" si="2"/>
        <v/>
      </c>
      <c r="L58" s="154"/>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row>
    <row r="59" spans="1:57" ht="21" customHeight="1" x14ac:dyDescent="0.2">
      <c r="A59" s="123">
        <v>36</v>
      </c>
      <c r="B59" s="127" t="s">
        <v>103</v>
      </c>
      <c r="C59" s="125" t="s">
        <v>484</v>
      </c>
      <c r="D59" s="388" t="s">
        <v>103</v>
      </c>
      <c r="E59" s="151"/>
      <c r="F59" s="152">
        <v>3</v>
      </c>
      <c r="G59" s="152">
        <v>2</v>
      </c>
      <c r="H59" s="152">
        <f t="shared" si="0"/>
        <v>7</v>
      </c>
      <c r="I59" s="152">
        <v>2</v>
      </c>
      <c r="J59" s="152">
        <f t="shared" si="1"/>
        <v>14</v>
      </c>
      <c r="K59" s="152" t="str">
        <f t="shared" si="2"/>
        <v/>
      </c>
      <c r="L59" s="154"/>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row>
    <row r="60" spans="1:57" ht="21" customHeight="1" x14ac:dyDescent="0.2">
      <c r="A60" s="123">
        <v>37</v>
      </c>
      <c r="B60" s="127" t="s">
        <v>104</v>
      </c>
      <c r="C60" s="125" t="s">
        <v>105</v>
      </c>
      <c r="D60" s="388" t="s">
        <v>197</v>
      </c>
      <c r="E60" s="151"/>
      <c r="F60" s="152">
        <v>3</v>
      </c>
      <c r="G60" s="152">
        <v>2</v>
      </c>
      <c r="H60" s="152">
        <f t="shared" si="0"/>
        <v>7</v>
      </c>
      <c r="I60" s="152">
        <v>2</v>
      </c>
      <c r="J60" s="152">
        <f t="shared" si="1"/>
        <v>14</v>
      </c>
      <c r="K60" s="152" t="str">
        <f t="shared" si="2"/>
        <v/>
      </c>
      <c r="L60" s="154"/>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row>
    <row r="61" spans="1:57" ht="21" customHeight="1" x14ac:dyDescent="0.2">
      <c r="A61" s="123">
        <v>38</v>
      </c>
      <c r="B61" s="128" t="s">
        <v>198</v>
      </c>
      <c r="C61" s="125" t="s">
        <v>434</v>
      </c>
      <c r="D61" s="388" t="s">
        <v>199</v>
      </c>
      <c r="E61" s="151"/>
      <c r="F61" s="152">
        <v>4</v>
      </c>
      <c r="G61" s="152">
        <v>4</v>
      </c>
      <c r="H61" s="152">
        <f t="shared" si="0"/>
        <v>12</v>
      </c>
      <c r="I61" s="152">
        <v>3</v>
      </c>
      <c r="J61" s="152">
        <f t="shared" si="1"/>
        <v>36</v>
      </c>
      <c r="K61" s="152" t="str">
        <f>IF(E61="","",IF(E61="N/A","",IF(E61="Satisfactory","",H61*E61)))</f>
        <v/>
      </c>
      <c r="L61" s="154"/>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row>
    <row r="62" spans="1:57" ht="21" customHeight="1" x14ac:dyDescent="0.2">
      <c r="A62" s="123">
        <v>39</v>
      </c>
      <c r="B62" s="127" t="s">
        <v>109</v>
      </c>
      <c r="C62" s="125" t="s">
        <v>397</v>
      </c>
      <c r="D62" s="388" t="s">
        <v>201</v>
      </c>
      <c r="E62" s="151"/>
      <c r="F62" s="152">
        <v>2</v>
      </c>
      <c r="G62" s="152">
        <v>1</v>
      </c>
      <c r="H62" s="152">
        <f t="shared" si="0"/>
        <v>4</v>
      </c>
      <c r="I62" s="152">
        <v>2</v>
      </c>
      <c r="J62" s="152">
        <f t="shared" si="1"/>
        <v>8</v>
      </c>
      <c r="K62" s="152" t="str">
        <f t="shared" si="2"/>
        <v/>
      </c>
      <c r="L62" s="154"/>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row>
    <row r="63" spans="1:57" ht="21" customHeight="1" x14ac:dyDescent="0.2">
      <c r="A63" s="123">
        <v>40</v>
      </c>
      <c r="B63" s="253" t="s">
        <v>121</v>
      </c>
      <c r="C63" s="125" t="s">
        <v>436</v>
      </c>
      <c r="D63" s="125" t="s">
        <v>122</v>
      </c>
      <c r="E63" s="445" t="s">
        <v>123</v>
      </c>
      <c r="F63" s="152"/>
      <c r="G63" s="152"/>
      <c r="H63" s="152"/>
      <c r="I63" s="152"/>
      <c r="J63" s="152"/>
      <c r="K63" s="152"/>
      <c r="L63" s="154"/>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row>
    <row r="64" spans="1:57" ht="21" customHeight="1" x14ac:dyDescent="0.2">
      <c r="A64" s="123" t="s">
        <v>451</v>
      </c>
      <c r="B64" s="253" t="s">
        <v>124</v>
      </c>
      <c r="C64" s="125" t="s">
        <v>346</v>
      </c>
      <c r="D64" s="125" t="s">
        <v>125</v>
      </c>
      <c r="E64" s="160"/>
      <c r="F64" s="152"/>
      <c r="G64" s="152"/>
      <c r="H64" s="152"/>
      <c r="I64" s="152"/>
      <c r="J64" s="152"/>
      <c r="K64" s="152"/>
      <c r="L64" s="154"/>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row>
    <row r="65" spans="1:57" ht="21" customHeight="1" x14ac:dyDescent="0.15">
      <c r="A65" s="494" t="str">
        <f>IF($B$18="YES","HVAC Qi","")</f>
        <v/>
      </c>
      <c r="B65" s="389" t="str">
        <f>IF($B$18="YES","Blower Fan Airflow","")</f>
        <v/>
      </c>
      <c r="C65" s="397" t="str">
        <f>IF($B$18="YES","Blower Fan Airflow modeled per ANSI/RESNET/ACCA 310.
Verify documentation to ensure Measured Airflow test results are correctly modeled (based off testing method used).
SCORING: 'Satisfactory' when correct or 'Unsatisfactory' when incorrect.","")</f>
        <v/>
      </c>
      <c r="D65" s="446"/>
      <c r="E65" s="305"/>
      <c r="F65" s="392">
        <v>4</v>
      </c>
      <c r="G65" s="392">
        <v>3</v>
      </c>
      <c r="H65" s="152">
        <f t="shared" ref="H65:H67" si="3">IF(E65="n/a",0,(2*G65+F65))</f>
        <v>10</v>
      </c>
      <c r="I65" s="393">
        <v>2</v>
      </c>
      <c r="J65" s="152">
        <f t="shared" ref="J65:J67" si="4">H65*I65</f>
        <v>20</v>
      </c>
      <c r="K65" s="152" t="str">
        <f t="shared" ref="K65:K67" si="5">IF(E65="","",IF(E65="N/A","",IF(E65="Satisfactory","",IF(E65="Unsatisfactory",H65*I65,""))))</f>
        <v/>
      </c>
      <c r="L65" s="394"/>
      <c r="M65" s="56"/>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row>
    <row r="66" spans="1:57" ht="21" customHeight="1" x14ac:dyDescent="0.15">
      <c r="A66" s="494"/>
      <c r="B66" s="389" t="str">
        <f>IF($B$18="YES","Blower Fan Watt Draw","")</f>
        <v/>
      </c>
      <c r="C66" s="397" t="str">
        <f>IF($B$18="YES","Blower Fan Watt Draw modeled per ANSI/RESNET/ACCA 310.
Verify documentation to ensure Measured Watt Draw test results are correctly modeled (based off testing method used).
SCORING:  'Satisfactory' when correct or 'Unsatisfactory' when incorrect.","")</f>
        <v/>
      </c>
      <c r="D66" s="446"/>
      <c r="E66" s="305"/>
      <c r="F66" s="392">
        <v>4</v>
      </c>
      <c r="G66" s="392">
        <v>3</v>
      </c>
      <c r="H66" s="152">
        <f t="shared" si="3"/>
        <v>10</v>
      </c>
      <c r="I66" s="393">
        <v>2</v>
      </c>
      <c r="J66" s="152">
        <f t="shared" si="4"/>
        <v>20</v>
      </c>
      <c r="K66" s="152" t="str">
        <f t="shared" si="5"/>
        <v/>
      </c>
      <c r="L66" s="394"/>
      <c r="M66" s="56"/>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row>
    <row r="67" spans="1:57" ht="21" customHeight="1" x14ac:dyDescent="0.15">
      <c r="A67" s="495"/>
      <c r="B67" s="389" t="str">
        <f>IF($B$18="YES","Refrigerant Charge","")</f>
        <v/>
      </c>
      <c r="C67" s="397" t="str">
        <f>IF($B$18="YES","Refrigerant Charge modeled per ANSI/RESNET/ACCA 310.
Verify documentation to ensure Refrigerant Charge test results are correctly modeled (based off testing method used).
SCORING:  'Satisfactory' when correct or 'Unsatisfactory' when incorrect.","")</f>
        <v/>
      </c>
      <c r="D67" s="446"/>
      <c r="E67" s="305"/>
      <c r="F67" s="392">
        <v>4</v>
      </c>
      <c r="G67" s="392">
        <v>3</v>
      </c>
      <c r="H67" s="152">
        <f t="shared" si="3"/>
        <v>10</v>
      </c>
      <c r="I67" s="393">
        <v>2</v>
      </c>
      <c r="J67" s="152">
        <f t="shared" si="4"/>
        <v>20</v>
      </c>
      <c r="K67" s="152" t="str">
        <f t="shared" si="5"/>
        <v/>
      </c>
      <c r="L67" s="394"/>
      <c r="M67" s="56"/>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row>
    <row r="68" spans="1:57" ht="24" x14ac:dyDescent="0.1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row>
    <row r="69" spans="1:57" ht="24" x14ac:dyDescent="0.1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row>
    <row r="70" spans="1:57" ht="24" x14ac:dyDescent="0.15">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row>
    <row r="71" spans="1:57" ht="24" x14ac:dyDescent="0.1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row>
    <row r="72" spans="1:57" ht="24" x14ac:dyDescent="0.1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row>
    <row r="73" spans="1:57" ht="24" x14ac:dyDescent="0.1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row>
    <row r="74" spans="1:57" ht="24" x14ac:dyDescent="0.1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row>
    <row r="75" spans="1:57" ht="24" x14ac:dyDescent="0.1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row>
    <row r="76" spans="1:57" ht="24" x14ac:dyDescent="0.1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row>
    <row r="77" spans="1:57" ht="24" x14ac:dyDescent="0.1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row>
    <row r="78" spans="1:57" ht="24" x14ac:dyDescent="0.1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row>
    <row r="79" spans="1:57" ht="24" x14ac:dyDescent="0.1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row>
    <row r="80" spans="1:57" ht="24" x14ac:dyDescent="0.1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row>
    <row r="81" spans="1:57" ht="24" x14ac:dyDescent="0.1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row>
    <row r="82" spans="1:57" ht="24" x14ac:dyDescent="0.1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row>
    <row r="83" spans="1:57" ht="24" x14ac:dyDescent="0.1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row>
    <row r="84" spans="1:57" ht="24" x14ac:dyDescent="0.1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row>
    <row r="85" spans="1:57" ht="24" x14ac:dyDescent="0.1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row>
    <row r="86" spans="1:57" ht="24" x14ac:dyDescent="0.1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row>
    <row r="87" spans="1:57" ht="24" x14ac:dyDescent="0.1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row>
    <row r="88" spans="1:57" ht="24" x14ac:dyDescent="0.1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row>
    <row r="89" spans="1:57" ht="24" x14ac:dyDescent="0.1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row>
    <row r="90" spans="1:57" ht="24" x14ac:dyDescent="0.1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row>
    <row r="91" spans="1:57" ht="24" x14ac:dyDescent="0.1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row>
    <row r="92" spans="1:57" ht="24" x14ac:dyDescent="0.1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row>
    <row r="93" spans="1:57" ht="24" x14ac:dyDescent="0.1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row>
    <row r="94" spans="1:57" ht="24" x14ac:dyDescent="0.1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row>
    <row r="95" spans="1:57" ht="24" x14ac:dyDescent="0.1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row>
    <row r="96" spans="1:57" ht="24" x14ac:dyDescent="0.1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row>
    <row r="97" spans="1:57" ht="24" x14ac:dyDescent="0.1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row>
    <row r="98" spans="1:57" ht="24" x14ac:dyDescent="0.1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row>
    <row r="99" spans="1:57" ht="24" x14ac:dyDescent="0.1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row>
    <row r="100" spans="1:57" ht="24" x14ac:dyDescent="0.1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row>
    <row r="101" spans="1:57" ht="24" x14ac:dyDescent="0.1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row>
    <row r="102" spans="1:57" ht="24" x14ac:dyDescent="0.1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row>
    <row r="103" spans="1:57" ht="24" x14ac:dyDescent="0.1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row>
    <row r="104" spans="1:57" ht="24" x14ac:dyDescent="0.1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row>
    <row r="105" spans="1:57" ht="24" x14ac:dyDescent="0.1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row>
    <row r="106" spans="1:57" ht="24" x14ac:dyDescent="0.1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row>
    <row r="107" spans="1:57" ht="24" x14ac:dyDescent="0.1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row>
    <row r="108" spans="1:57" ht="24" x14ac:dyDescent="0.1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row>
    <row r="109" spans="1:57" ht="24" x14ac:dyDescent="0.1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row>
    <row r="110" spans="1:57" ht="24" x14ac:dyDescent="0.1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row>
    <row r="111" spans="1:57" ht="24" x14ac:dyDescent="0.1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row>
    <row r="112" spans="1:57" ht="24" x14ac:dyDescent="0.1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row>
    <row r="113" spans="1:57" ht="24" x14ac:dyDescent="0.1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row>
    <row r="114" spans="1:57" ht="24" x14ac:dyDescent="0.1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row>
    <row r="115" spans="1:57" ht="24" x14ac:dyDescent="0.1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row>
    <row r="116" spans="1:57" ht="24" x14ac:dyDescent="0.1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row>
    <row r="117" spans="1:57" ht="24" x14ac:dyDescent="0.1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row>
    <row r="118" spans="1:57" ht="24" x14ac:dyDescent="0.1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row>
    <row r="119" spans="1:57" ht="24" x14ac:dyDescent="0.1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row>
    <row r="120" spans="1:57" ht="24" x14ac:dyDescent="0.1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row>
    <row r="121" spans="1:57" ht="24" x14ac:dyDescent="0.1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row>
    <row r="122" spans="1:57" ht="24" x14ac:dyDescent="0.1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row>
    <row r="123" spans="1:57" ht="24" x14ac:dyDescent="0.2">
      <c r="A123" s="29"/>
      <c r="B123" s="19"/>
      <c r="E123" s="77"/>
      <c r="F123" s="19"/>
      <c r="G123" s="19"/>
      <c r="H123" s="19"/>
      <c r="I123" s="19"/>
      <c r="J123" s="19"/>
      <c r="K123" s="19"/>
      <c r="L123" s="19"/>
      <c r="AG123" s="49"/>
      <c r="AH123" s="49"/>
      <c r="AI123" s="49"/>
      <c r="AJ123" s="49"/>
      <c r="AK123" s="49"/>
      <c r="AL123" s="49"/>
      <c r="AM123" s="49"/>
      <c r="AN123" s="49"/>
      <c r="AO123" s="49"/>
      <c r="AP123" s="49"/>
      <c r="AQ123" s="49"/>
      <c r="AR123" s="49"/>
      <c r="AS123" s="49"/>
      <c r="AT123" s="49"/>
      <c r="AU123" s="49"/>
      <c r="AV123" s="49"/>
      <c r="AW123" s="49"/>
      <c r="AX123" s="49"/>
    </row>
    <row r="124" spans="1:57" ht="24" x14ac:dyDescent="0.2">
      <c r="A124" s="29"/>
      <c r="B124" s="19"/>
      <c r="E124" s="77"/>
      <c r="F124" s="19"/>
      <c r="G124" s="19"/>
      <c r="H124" s="19"/>
      <c r="I124" s="19"/>
      <c r="J124" s="19"/>
      <c r="K124" s="19"/>
      <c r="L124" s="19"/>
      <c r="AG124" s="49"/>
      <c r="AH124" s="49"/>
      <c r="AI124" s="49"/>
      <c r="AJ124" s="49"/>
      <c r="AK124" s="49"/>
      <c r="AL124" s="49"/>
      <c r="AM124" s="49"/>
      <c r="AN124" s="49"/>
      <c r="AO124" s="49"/>
      <c r="AP124" s="49"/>
      <c r="AQ124" s="49"/>
      <c r="AR124" s="49"/>
      <c r="AS124" s="49"/>
      <c r="AT124" s="49"/>
      <c r="AU124" s="49"/>
      <c r="AV124" s="49"/>
      <c r="AW124" s="49"/>
      <c r="AX124" s="49"/>
    </row>
    <row r="125" spans="1:57" ht="24" x14ac:dyDescent="0.2">
      <c r="A125" s="29"/>
      <c r="B125" s="19"/>
      <c r="E125" s="77"/>
      <c r="F125" s="19"/>
      <c r="G125" s="19"/>
      <c r="H125" s="19"/>
      <c r="I125" s="19"/>
      <c r="J125" s="19"/>
      <c r="K125" s="19"/>
      <c r="L125" s="19"/>
      <c r="AG125" s="49"/>
      <c r="AH125" s="49"/>
      <c r="AI125" s="49"/>
      <c r="AJ125" s="49"/>
      <c r="AK125" s="49"/>
      <c r="AL125" s="49"/>
      <c r="AM125" s="49"/>
      <c r="AN125" s="49"/>
      <c r="AO125" s="49"/>
      <c r="AP125" s="49"/>
      <c r="AQ125" s="49"/>
      <c r="AR125" s="49"/>
      <c r="AS125" s="49"/>
      <c r="AT125" s="49"/>
      <c r="AU125" s="49"/>
      <c r="AV125" s="49"/>
      <c r="AW125" s="49"/>
      <c r="AX125" s="49"/>
    </row>
    <row r="126" spans="1:57" ht="24" x14ac:dyDescent="0.2">
      <c r="A126" s="29"/>
      <c r="B126" s="19"/>
      <c r="E126" s="77"/>
      <c r="F126" s="19"/>
      <c r="G126" s="19"/>
      <c r="H126" s="19"/>
      <c r="I126" s="19"/>
      <c r="J126" s="19"/>
      <c r="K126" s="19"/>
      <c r="L126" s="19"/>
      <c r="AG126" s="49"/>
      <c r="AH126" s="49"/>
      <c r="AI126" s="49"/>
      <c r="AJ126" s="49"/>
      <c r="AK126" s="49"/>
      <c r="AL126" s="49"/>
      <c r="AM126" s="49"/>
      <c r="AN126" s="49"/>
      <c r="AO126" s="49"/>
      <c r="AP126" s="49"/>
      <c r="AQ126" s="49"/>
      <c r="AR126" s="49"/>
      <c r="AS126" s="49"/>
      <c r="AT126" s="49"/>
      <c r="AU126" s="49"/>
      <c r="AV126" s="49"/>
      <c r="AW126" s="49"/>
      <c r="AX126" s="49"/>
    </row>
    <row r="127" spans="1:57" ht="24" x14ac:dyDescent="0.2">
      <c r="A127" s="29"/>
      <c r="B127" s="19"/>
      <c r="E127" s="30"/>
      <c r="AG127" s="49"/>
      <c r="AH127" s="49"/>
      <c r="AI127" s="49"/>
      <c r="AJ127" s="49"/>
      <c r="AK127" s="49"/>
      <c r="AL127" s="49"/>
      <c r="AM127" s="49"/>
      <c r="AN127" s="49"/>
      <c r="AO127" s="49"/>
      <c r="AP127" s="49"/>
      <c r="AQ127" s="49"/>
      <c r="AR127" s="49"/>
      <c r="AS127" s="49"/>
      <c r="AT127" s="49"/>
      <c r="AU127" s="49"/>
      <c r="AV127" s="49"/>
      <c r="AW127" s="49"/>
      <c r="AX127" s="49"/>
    </row>
    <row r="128" spans="1:57" ht="24" x14ac:dyDescent="0.2">
      <c r="A128" s="29"/>
      <c r="B128" s="19"/>
      <c r="E128" s="30"/>
      <c r="AG128" s="49"/>
      <c r="AH128" s="49"/>
      <c r="AI128" s="49"/>
      <c r="AJ128" s="49"/>
      <c r="AK128" s="49"/>
      <c r="AL128" s="49"/>
      <c r="AM128" s="49"/>
      <c r="AN128" s="49"/>
      <c r="AO128" s="49"/>
      <c r="AP128" s="49"/>
      <c r="AQ128" s="49"/>
      <c r="AR128" s="49"/>
      <c r="AS128" s="49"/>
      <c r="AT128" s="49"/>
      <c r="AU128" s="49"/>
      <c r="AV128" s="49"/>
      <c r="AW128" s="49"/>
      <c r="AX128" s="49"/>
    </row>
    <row r="129" spans="1:50" ht="24" x14ac:dyDescent="0.2">
      <c r="A129" s="29"/>
      <c r="B129" s="19"/>
      <c r="E129" s="30"/>
      <c r="AG129" s="49"/>
      <c r="AH129" s="49"/>
      <c r="AI129" s="49"/>
      <c r="AJ129" s="49"/>
      <c r="AK129" s="49"/>
      <c r="AL129" s="49"/>
      <c r="AM129" s="49"/>
      <c r="AN129" s="49"/>
      <c r="AO129" s="49"/>
      <c r="AP129" s="49"/>
      <c r="AQ129" s="49"/>
      <c r="AR129" s="49"/>
      <c r="AS129" s="49"/>
      <c r="AT129" s="49"/>
      <c r="AU129" s="49"/>
      <c r="AV129" s="49"/>
      <c r="AW129" s="49"/>
      <c r="AX129" s="49"/>
    </row>
    <row r="130" spans="1:50" ht="24" x14ac:dyDescent="0.2">
      <c r="A130" s="29"/>
      <c r="B130" s="19"/>
      <c r="E130" s="30"/>
      <c r="AG130" s="49"/>
      <c r="AH130" s="49"/>
      <c r="AI130" s="49"/>
      <c r="AJ130" s="49"/>
      <c r="AK130" s="49"/>
      <c r="AL130" s="49"/>
      <c r="AM130" s="49"/>
      <c r="AN130" s="49"/>
      <c r="AO130" s="49"/>
      <c r="AP130" s="49"/>
      <c r="AQ130" s="49"/>
      <c r="AR130" s="49"/>
      <c r="AS130" s="49"/>
      <c r="AT130" s="49"/>
      <c r="AU130" s="49"/>
      <c r="AV130" s="49"/>
      <c r="AW130" s="49"/>
      <c r="AX130" s="49"/>
    </row>
    <row r="131" spans="1:50" ht="24" x14ac:dyDescent="0.2">
      <c r="A131" s="29"/>
      <c r="B131" s="19"/>
      <c r="E131" s="30"/>
      <c r="AG131" s="49"/>
      <c r="AH131" s="49"/>
      <c r="AI131" s="49"/>
      <c r="AJ131" s="49"/>
      <c r="AK131" s="49"/>
      <c r="AL131" s="49"/>
      <c r="AM131" s="49"/>
      <c r="AN131" s="49"/>
      <c r="AO131" s="49"/>
      <c r="AP131" s="49"/>
      <c r="AQ131" s="49"/>
      <c r="AR131" s="49"/>
      <c r="AS131" s="49"/>
      <c r="AT131" s="49"/>
      <c r="AU131" s="49"/>
      <c r="AV131" s="49"/>
      <c r="AW131" s="49"/>
      <c r="AX131" s="49"/>
    </row>
    <row r="132" spans="1:50" ht="24" x14ac:dyDescent="0.2">
      <c r="A132" s="29"/>
      <c r="B132" s="19"/>
      <c r="E132" s="30"/>
      <c r="AG132" s="49"/>
      <c r="AH132" s="49"/>
      <c r="AI132" s="49"/>
      <c r="AJ132" s="49"/>
      <c r="AK132" s="49"/>
      <c r="AL132" s="49"/>
      <c r="AM132" s="49"/>
      <c r="AN132" s="49"/>
      <c r="AO132" s="49"/>
      <c r="AP132" s="49"/>
      <c r="AQ132" s="49"/>
      <c r="AR132" s="49"/>
      <c r="AS132" s="49"/>
      <c r="AT132" s="49"/>
      <c r="AU132" s="49"/>
      <c r="AV132" s="49"/>
      <c r="AW132" s="49"/>
      <c r="AX132" s="49"/>
    </row>
    <row r="133" spans="1:50" ht="24" x14ac:dyDescent="0.2">
      <c r="A133" s="29"/>
      <c r="B133" s="19"/>
      <c r="E133" s="30"/>
      <c r="AG133" s="49"/>
      <c r="AH133" s="49"/>
      <c r="AI133" s="49"/>
      <c r="AJ133" s="49"/>
      <c r="AK133" s="49"/>
      <c r="AL133" s="49"/>
      <c r="AM133" s="49"/>
      <c r="AN133" s="49"/>
      <c r="AO133" s="49"/>
      <c r="AP133" s="49"/>
      <c r="AQ133" s="49"/>
      <c r="AR133" s="49"/>
      <c r="AS133" s="49"/>
      <c r="AT133" s="49"/>
      <c r="AU133" s="49"/>
      <c r="AV133" s="49"/>
      <c r="AW133" s="49"/>
      <c r="AX133" s="49"/>
    </row>
    <row r="134" spans="1:50" ht="24" x14ac:dyDescent="0.2">
      <c r="A134" s="29"/>
      <c r="B134" s="19"/>
      <c r="E134" s="30"/>
      <c r="AG134" s="49"/>
      <c r="AH134" s="49"/>
      <c r="AI134" s="49"/>
      <c r="AJ134" s="49"/>
      <c r="AK134" s="49"/>
      <c r="AL134" s="49"/>
      <c r="AM134" s="49"/>
      <c r="AN134" s="49"/>
      <c r="AO134" s="49"/>
      <c r="AP134" s="49"/>
      <c r="AQ134" s="49"/>
      <c r="AR134" s="49"/>
      <c r="AS134" s="49"/>
      <c r="AT134" s="49"/>
      <c r="AU134" s="49"/>
      <c r="AV134" s="49"/>
      <c r="AW134" s="49"/>
      <c r="AX134" s="49"/>
    </row>
    <row r="135" spans="1:50" ht="24" x14ac:dyDescent="0.2">
      <c r="A135" s="29"/>
      <c r="B135" s="19"/>
      <c r="E135" s="30"/>
      <c r="AG135" s="49"/>
      <c r="AH135" s="49"/>
      <c r="AI135" s="49"/>
      <c r="AJ135" s="49"/>
      <c r="AK135" s="49"/>
      <c r="AL135" s="49"/>
      <c r="AM135" s="49"/>
      <c r="AN135" s="49"/>
      <c r="AO135" s="49"/>
      <c r="AP135" s="49"/>
      <c r="AQ135" s="49"/>
      <c r="AR135" s="49"/>
      <c r="AS135" s="49"/>
      <c r="AT135" s="49"/>
      <c r="AU135" s="49"/>
      <c r="AV135" s="49"/>
      <c r="AW135" s="49"/>
      <c r="AX135" s="49"/>
    </row>
    <row r="136" spans="1:50" ht="24" x14ac:dyDescent="0.2">
      <c r="A136" s="29"/>
      <c r="B136" s="19"/>
      <c r="E136" s="30"/>
      <c r="AG136" s="49"/>
      <c r="AH136" s="49"/>
      <c r="AI136" s="49"/>
      <c r="AJ136" s="49"/>
      <c r="AK136" s="49"/>
      <c r="AL136" s="49"/>
      <c r="AM136" s="49"/>
      <c r="AN136" s="49"/>
      <c r="AO136" s="49"/>
      <c r="AP136" s="49"/>
      <c r="AQ136" s="49"/>
      <c r="AR136" s="49"/>
      <c r="AS136" s="49"/>
      <c r="AT136" s="49"/>
      <c r="AU136" s="49"/>
      <c r="AV136" s="49"/>
      <c r="AW136" s="49"/>
      <c r="AX136" s="49"/>
    </row>
    <row r="137" spans="1:50" ht="24" x14ac:dyDescent="0.2">
      <c r="A137" s="29"/>
      <c r="B137" s="19"/>
      <c r="E137" s="30"/>
      <c r="AG137" s="49"/>
      <c r="AH137" s="49"/>
      <c r="AI137" s="49"/>
      <c r="AJ137" s="49"/>
      <c r="AK137" s="49"/>
      <c r="AL137" s="49"/>
      <c r="AM137" s="49"/>
      <c r="AN137" s="49"/>
      <c r="AO137" s="49"/>
      <c r="AP137" s="49"/>
      <c r="AQ137" s="49"/>
      <c r="AR137" s="49"/>
      <c r="AS137" s="49"/>
      <c r="AT137" s="49"/>
      <c r="AU137" s="49"/>
      <c r="AV137" s="49"/>
      <c r="AW137" s="49"/>
      <c r="AX137" s="49"/>
    </row>
    <row r="138" spans="1:50" ht="24" x14ac:dyDescent="0.2">
      <c r="A138" s="29"/>
      <c r="B138" s="19"/>
      <c r="E138" s="30"/>
      <c r="AG138" s="49"/>
      <c r="AH138" s="49"/>
      <c r="AI138" s="49"/>
      <c r="AJ138" s="49"/>
      <c r="AK138" s="49"/>
      <c r="AL138" s="49"/>
      <c r="AM138" s="49"/>
      <c r="AN138" s="49"/>
      <c r="AO138" s="49"/>
      <c r="AP138" s="49"/>
      <c r="AQ138" s="49"/>
      <c r="AR138" s="49"/>
      <c r="AS138" s="49"/>
      <c r="AT138" s="49"/>
      <c r="AU138" s="49"/>
      <c r="AV138" s="49"/>
      <c r="AW138" s="49"/>
      <c r="AX138" s="49"/>
    </row>
    <row r="139" spans="1:50" ht="24" x14ac:dyDescent="0.2">
      <c r="A139" s="29"/>
      <c r="B139" s="19"/>
      <c r="E139" s="30"/>
      <c r="AG139" s="49"/>
      <c r="AH139" s="49"/>
      <c r="AI139" s="49"/>
      <c r="AJ139" s="49"/>
      <c r="AK139" s="49"/>
      <c r="AL139" s="49"/>
      <c r="AM139" s="49"/>
      <c r="AN139" s="49"/>
      <c r="AO139" s="49"/>
      <c r="AP139" s="49"/>
      <c r="AQ139" s="49"/>
      <c r="AR139" s="49"/>
      <c r="AS139" s="49"/>
      <c r="AT139" s="49"/>
      <c r="AU139" s="49"/>
      <c r="AV139" s="49"/>
      <c r="AW139" s="49"/>
      <c r="AX139" s="49"/>
    </row>
    <row r="140" spans="1:50" ht="24" x14ac:dyDescent="0.2">
      <c r="A140" s="29"/>
      <c r="B140" s="19"/>
      <c r="E140" s="30"/>
      <c r="AG140" s="49"/>
      <c r="AH140" s="49"/>
      <c r="AI140" s="49"/>
      <c r="AJ140" s="49"/>
      <c r="AK140" s="49"/>
      <c r="AL140" s="49"/>
      <c r="AM140" s="49"/>
      <c r="AN140" s="49"/>
      <c r="AO140" s="49"/>
      <c r="AP140" s="49"/>
      <c r="AQ140" s="49"/>
      <c r="AR140" s="49"/>
      <c r="AS140" s="49"/>
      <c r="AT140" s="49"/>
      <c r="AU140" s="49"/>
      <c r="AV140" s="49"/>
      <c r="AW140" s="49"/>
      <c r="AX140" s="49"/>
    </row>
    <row r="141" spans="1:50" ht="24" x14ac:dyDescent="0.2">
      <c r="A141" s="29"/>
      <c r="B141" s="19"/>
      <c r="E141" s="30"/>
      <c r="AG141" s="49"/>
      <c r="AH141" s="49"/>
      <c r="AI141" s="49"/>
      <c r="AJ141" s="49"/>
      <c r="AK141" s="49"/>
      <c r="AL141" s="49"/>
      <c r="AM141" s="49"/>
      <c r="AN141" s="49"/>
      <c r="AO141" s="49"/>
      <c r="AP141" s="49"/>
      <c r="AQ141" s="49"/>
      <c r="AR141" s="49"/>
      <c r="AS141" s="49"/>
      <c r="AT141" s="49"/>
      <c r="AU141" s="49"/>
      <c r="AV141" s="49"/>
      <c r="AW141" s="49"/>
      <c r="AX141" s="49"/>
    </row>
    <row r="142" spans="1:50" ht="24" x14ac:dyDescent="0.2">
      <c r="A142" s="29"/>
      <c r="B142" s="19"/>
      <c r="E142" s="30"/>
      <c r="AG142" s="49"/>
      <c r="AH142" s="49"/>
      <c r="AI142" s="49"/>
      <c r="AJ142" s="49"/>
      <c r="AK142" s="49"/>
      <c r="AL142" s="49"/>
      <c r="AM142" s="49"/>
      <c r="AN142" s="49"/>
      <c r="AO142" s="49"/>
      <c r="AP142" s="49"/>
      <c r="AQ142" s="49"/>
      <c r="AR142" s="49"/>
      <c r="AS142" s="49"/>
      <c r="AT142" s="49"/>
      <c r="AU142" s="49"/>
      <c r="AV142" s="49"/>
      <c r="AW142" s="49"/>
      <c r="AX142" s="49"/>
    </row>
    <row r="143" spans="1:50" ht="24" x14ac:dyDescent="0.2">
      <c r="A143" s="29"/>
      <c r="B143" s="19"/>
      <c r="E143" s="30"/>
      <c r="AG143" s="49"/>
      <c r="AH143" s="49"/>
      <c r="AI143" s="49"/>
      <c r="AJ143" s="49"/>
      <c r="AK143" s="49"/>
      <c r="AL143" s="49"/>
      <c r="AM143" s="49"/>
      <c r="AN143" s="49"/>
      <c r="AO143" s="49"/>
      <c r="AP143" s="49"/>
      <c r="AQ143" s="49"/>
      <c r="AR143" s="49"/>
      <c r="AS143" s="49"/>
      <c r="AT143" s="49"/>
      <c r="AU143" s="49"/>
      <c r="AV143" s="49"/>
      <c r="AW143" s="49"/>
      <c r="AX143" s="49"/>
    </row>
    <row r="144" spans="1:50" ht="24" x14ac:dyDescent="0.2">
      <c r="A144" s="29"/>
      <c r="B144" s="19"/>
      <c r="E144" s="30"/>
      <c r="AG144" s="49"/>
      <c r="AH144" s="49"/>
      <c r="AI144" s="49"/>
      <c r="AJ144" s="49"/>
      <c r="AK144" s="49"/>
      <c r="AL144" s="49"/>
      <c r="AM144" s="49"/>
      <c r="AN144" s="49"/>
      <c r="AO144" s="49"/>
      <c r="AP144" s="49"/>
      <c r="AQ144" s="49"/>
      <c r="AR144" s="49"/>
      <c r="AS144" s="49"/>
      <c r="AT144" s="49"/>
      <c r="AU144" s="49"/>
      <c r="AV144" s="49"/>
      <c r="AW144" s="49"/>
      <c r="AX144" s="49"/>
    </row>
    <row r="145" spans="1:50" ht="24" x14ac:dyDescent="0.2">
      <c r="A145" s="29"/>
      <c r="B145" s="19"/>
      <c r="E145" s="30"/>
      <c r="AG145" s="49"/>
      <c r="AH145" s="49"/>
      <c r="AI145" s="49"/>
      <c r="AJ145" s="49"/>
      <c r="AK145" s="49"/>
      <c r="AL145" s="49"/>
      <c r="AM145" s="49"/>
      <c r="AN145" s="49"/>
      <c r="AO145" s="49"/>
      <c r="AP145" s="49"/>
      <c r="AQ145" s="49"/>
      <c r="AR145" s="49"/>
      <c r="AS145" s="49"/>
      <c r="AT145" s="49"/>
      <c r="AU145" s="49"/>
      <c r="AV145" s="49"/>
      <c r="AW145" s="49"/>
      <c r="AX145" s="49"/>
    </row>
    <row r="146" spans="1:50" ht="24" x14ac:dyDescent="0.2">
      <c r="A146" s="29"/>
      <c r="B146" s="19"/>
      <c r="E146" s="30"/>
      <c r="AG146" s="49"/>
      <c r="AH146" s="49"/>
      <c r="AI146" s="49"/>
      <c r="AJ146" s="49"/>
      <c r="AK146" s="49"/>
      <c r="AL146" s="49"/>
      <c r="AM146" s="49"/>
      <c r="AN146" s="49"/>
      <c r="AO146" s="49"/>
      <c r="AP146" s="49"/>
      <c r="AQ146" s="49"/>
      <c r="AR146" s="49"/>
      <c r="AS146" s="49"/>
      <c r="AT146" s="49"/>
      <c r="AU146" s="49"/>
      <c r="AV146" s="49"/>
      <c r="AW146" s="49"/>
      <c r="AX146" s="49"/>
    </row>
    <row r="147" spans="1:50" ht="24" x14ac:dyDescent="0.2">
      <c r="A147" s="29"/>
      <c r="B147" s="19"/>
      <c r="E147" s="30"/>
      <c r="AG147" s="49"/>
      <c r="AH147" s="49"/>
      <c r="AI147" s="49"/>
      <c r="AJ147" s="49"/>
      <c r="AK147" s="49"/>
      <c r="AL147" s="49"/>
      <c r="AM147" s="49"/>
      <c r="AN147" s="49"/>
      <c r="AO147" s="49"/>
      <c r="AP147" s="49"/>
      <c r="AQ147" s="49"/>
      <c r="AR147" s="49"/>
      <c r="AS147" s="49"/>
      <c r="AT147" s="49"/>
      <c r="AU147" s="49"/>
      <c r="AV147" s="49"/>
      <c r="AW147" s="49"/>
      <c r="AX147" s="49"/>
    </row>
    <row r="148" spans="1:50" ht="24" x14ac:dyDescent="0.2">
      <c r="A148" s="29"/>
      <c r="B148" s="19"/>
      <c r="E148" s="30"/>
      <c r="AG148" s="49"/>
      <c r="AH148" s="49"/>
      <c r="AI148" s="49"/>
      <c r="AJ148" s="49"/>
      <c r="AK148" s="49"/>
      <c r="AL148" s="49"/>
      <c r="AM148" s="49"/>
      <c r="AN148" s="49"/>
      <c r="AO148" s="49"/>
      <c r="AP148" s="49"/>
      <c r="AQ148" s="49"/>
      <c r="AR148" s="49"/>
      <c r="AS148" s="49"/>
      <c r="AT148" s="49"/>
      <c r="AU148" s="49"/>
      <c r="AV148" s="49"/>
      <c r="AW148" s="49"/>
      <c r="AX148" s="49"/>
    </row>
    <row r="149" spans="1:50" ht="24" x14ac:dyDescent="0.2">
      <c r="A149" s="29"/>
      <c r="B149" s="19"/>
      <c r="E149" s="30"/>
      <c r="AG149" s="49"/>
      <c r="AH149" s="49"/>
      <c r="AI149" s="49"/>
      <c r="AJ149" s="49"/>
      <c r="AK149" s="49"/>
      <c r="AL149" s="49"/>
      <c r="AM149" s="49"/>
      <c r="AN149" s="49"/>
      <c r="AO149" s="49"/>
      <c r="AP149" s="49"/>
      <c r="AQ149" s="49"/>
      <c r="AR149" s="49"/>
      <c r="AS149" s="49"/>
      <c r="AT149" s="49"/>
      <c r="AU149" s="49"/>
      <c r="AV149" s="49"/>
      <c r="AW149" s="49"/>
      <c r="AX149" s="49"/>
    </row>
    <row r="150" spans="1:50" ht="24" x14ac:dyDescent="0.2">
      <c r="A150" s="29"/>
      <c r="B150" s="19"/>
      <c r="E150" s="30"/>
      <c r="AG150" s="49"/>
      <c r="AH150" s="49"/>
      <c r="AI150" s="49"/>
      <c r="AJ150" s="49"/>
      <c r="AK150" s="49"/>
      <c r="AL150" s="49"/>
      <c r="AM150" s="49"/>
      <c r="AN150" s="49"/>
      <c r="AO150" s="49"/>
      <c r="AP150" s="49"/>
      <c r="AQ150" s="49"/>
      <c r="AR150" s="49"/>
      <c r="AS150" s="49"/>
      <c r="AT150" s="49"/>
      <c r="AU150" s="49"/>
      <c r="AV150" s="49"/>
      <c r="AW150" s="49"/>
      <c r="AX150" s="49"/>
    </row>
    <row r="151" spans="1:50" ht="24" x14ac:dyDescent="0.2">
      <c r="A151" s="29"/>
      <c r="B151" s="19"/>
      <c r="E151" s="30"/>
      <c r="AG151" s="49"/>
      <c r="AH151" s="49"/>
      <c r="AI151" s="49"/>
      <c r="AJ151" s="49"/>
      <c r="AK151" s="49"/>
      <c r="AL151" s="49"/>
      <c r="AM151" s="49"/>
      <c r="AN151" s="49"/>
      <c r="AO151" s="49"/>
      <c r="AP151" s="49"/>
      <c r="AQ151" s="49"/>
      <c r="AR151" s="49"/>
      <c r="AS151" s="49"/>
      <c r="AT151" s="49"/>
      <c r="AU151" s="49"/>
      <c r="AV151" s="49"/>
      <c r="AW151" s="49"/>
      <c r="AX151" s="49"/>
    </row>
    <row r="152" spans="1:50" ht="24" x14ac:dyDescent="0.2">
      <c r="A152" s="29"/>
      <c r="B152" s="19"/>
      <c r="E152" s="30"/>
      <c r="AG152" s="49"/>
      <c r="AH152" s="49"/>
      <c r="AI152" s="49"/>
      <c r="AJ152" s="49"/>
      <c r="AK152" s="49"/>
      <c r="AL152" s="49"/>
      <c r="AM152" s="49"/>
      <c r="AN152" s="49"/>
      <c r="AO152" s="49"/>
      <c r="AP152" s="49"/>
      <c r="AQ152" s="49"/>
      <c r="AR152" s="49"/>
      <c r="AS152" s="49"/>
      <c r="AT152" s="49"/>
      <c r="AU152" s="49"/>
      <c r="AV152" s="49"/>
      <c r="AW152" s="49"/>
      <c r="AX152" s="49"/>
    </row>
    <row r="153" spans="1:50" ht="24" x14ac:dyDescent="0.2">
      <c r="A153" s="29"/>
      <c r="B153" s="19"/>
      <c r="E153" s="30"/>
      <c r="AG153" s="49"/>
      <c r="AH153" s="49"/>
      <c r="AI153" s="49"/>
      <c r="AJ153" s="49"/>
      <c r="AK153" s="49"/>
      <c r="AL153" s="49"/>
      <c r="AM153" s="49"/>
      <c r="AN153" s="49"/>
      <c r="AO153" s="49"/>
      <c r="AP153" s="49"/>
      <c r="AQ153" s="49"/>
      <c r="AR153" s="49"/>
      <c r="AS153" s="49"/>
      <c r="AT153" s="49"/>
      <c r="AU153" s="49"/>
      <c r="AV153" s="49"/>
      <c r="AW153" s="49"/>
      <c r="AX153" s="49"/>
    </row>
    <row r="154" spans="1:50" x14ac:dyDescent="0.2">
      <c r="A154" s="29"/>
      <c r="B154" s="19"/>
      <c r="E154" s="30"/>
    </row>
    <row r="155" spans="1:50" x14ac:dyDescent="0.2">
      <c r="A155" s="29"/>
      <c r="B155" s="19"/>
      <c r="E155" s="30"/>
    </row>
    <row r="156" spans="1:50" x14ac:dyDescent="0.2">
      <c r="A156" s="29"/>
      <c r="B156" s="19"/>
      <c r="E156" s="30"/>
    </row>
    <row r="157" spans="1:50" x14ac:dyDescent="0.2">
      <c r="A157" s="29"/>
      <c r="B157" s="19"/>
      <c r="E157" s="30"/>
    </row>
    <row r="158" spans="1:50" x14ac:dyDescent="0.2">
      <c r="A158" s="29"/>
      <c r="B158" s="19"/>
      <c r="E158" s="30"/>
    </row>
    <row r="159" spans="1:50" x14ac:dyDescent="0.2">
      <c r="A159" s="29"/>
      <c r="B159" s="19"/>
      <c r="E159" s="30"/>
    </row>
    <row r="160" spans="1:50" x14ac:dyDescent="0.2">
      <c r="A160" s="29"/>
      <c r="B160" s="19"/>
      <c r="E160" s="30"/>
    </row>
    <row r="161" spans="1:5" x14ac:dyDescent="0.2">
      <c r="A161" s="29"/>
      <c r="B161" s="19"/>
      <c r="E161" s="30"/>
    </row>
    <row r="162" spans="1:5" x14ac:dyDescent="0.2">
      <c r="A162" s="29"/>
      <c r="B162" s="19"/>
      <c r="E162" s="30"/>
    </row>
    <row r="163" spans="1:5" x14ac:dyDescent="0.2">
      <c r="A163" s="29"/>
      <c r="B163" s="19"/>
      <c r="E163" s="30"/>
    </row>
    <row r="164" spans="1:5" x14ac:dyDescent="0.2">
      <c r="A164" s="29"/>
      <c r="B164" s="19"/>
      <c r="E164" s="30"/>
    </row>
    <row r="165" spans="1:5" x14ac:dyDescent="0.2">
      <c r="A165" s="29"/>
      <c r="B165" s="19"/>
      <c r="E165" s="30"/>
    </row>
    <row r="166" spans="1:5" x14ac:dyDescent="0.2">
      <c r="A166" s="29"/>
      <c r="B166" s="19"/>
      <c r="E166" s="30"/>
    </row>
    <row r="167" spans="1:5" x14ac:dyDescent="0.2">
      <c r="A167" s="29"/>
      <c r="B167" s="19"/>
      <c r="E167" s="30"/>
    </row>
    <row r="168" spans="1:5" x14ac:dyDescent="0.2">
      <c r="A168" s="29"/>
      <c r="B168" s="19"/>
      <c r="E168" s="30"/>
    </row>
    <row r="169" spans="1:5" x14ac:dyDescent="0.2">
      <c r="A169" s="29"/>
      <c r="B169" s="19"/>
      <c r="E169" s="30"/>
    </row>
    <row r="170" spans="1:5" x14ac:dyDescent="0.2">
      <c r="A170" s="29"/>
      <c r="B170" s="19"/>
      <c r="E170" s="30"/>
    </row>
    <row r="171" spans="1:5" x14ac:dyDescent="0.2">
      <c r="A171" s="29"/>
      <c r="B171" s="19"/>
      <c r="E171" s="30"/>
    </row>
    <row r="172" spans="1:5" x14ac:dyDescent="0.2">
      <c r="A172" s="29"/>
      <c r="B172" s="19"/>
      <c r="E172" s="30"/>
    </row>
    <row r="173" spans="1:5" x14ac:dyDescent="0.2">
      <c r="A173" s="29"/>
      <c r="B173" s="19"/>
      <c r="E173" s="30"/>
    </row>
    <row r="174" spans="1:5" x14ac:dyDescent="0.2">
      <c r="A174" s="29"/>
      <c r="B174" s="19"/>
      <c r="E174" s="30"/>
    </row>
    <row r="175" spans="1:5" x14ac:dyDescent="0.2">
      <c r="A175" s="29"/>
      <c r="B175" s="19"/>
      <c r="E175" s="30"/>
    </row>
    <row r="176" spans="1:5" x14ac:dyDescent="0.2">
      <c r="A176" s="29"/>
      <c r="B176" s="19"/>
      <c r="E176" s="30"/>
    </row>
    <row r="177" spans="1:5" x14ac:dyDescent="0.2">
      <c r="A177" s="29"/>
      <c r="B177" s="19"/>
      <c r="E177" s="30"/>
    </row>
    <row r="178" spans="1:5" x14ac:dyDescent="0.2">
      <c r="A178" s="29"/>
      <c r="B178" s="19"/>
      <c r="E178" s="30"/>
    </row>
    <row r="179" spans="1:5" x14ac:dyDescent="0.2">
      <c r="A179" s="29"/>
      <c r="B179" s="19"/>
      <c r="E179" s="30"/>
    </row>
    <row r="180" spans="1:5" x14ac:dyDescent="0.2">
      <c r="A180" s="29"/>
      <c r="B180" s="19"/>
      <c r="E180" s="30"/>
    </row>
    <row r="181" spans="1:5" x14ac:dyDescent="0.2">
      <c r="A181" s="29"/>
      <c r="B181" s="19"/>
      <c r="E181" s="30"/>
    </row>
    <row r="182" spans="1:5" x14ac:dyDescent="0.2">
      <c r="A182" s="29"/>
      <c r="B182" s="19"/>
      <c r="E182" s="30"/>
    </row>
    <row r="183" spans="1:5" x14ac:dyDescent="0.2">
      <c r="A183" s="29"/>
      <c r="B183" s="19"/>
      <c r="E183" s="30"/>
    </row>
    <row r="184" spans="1:5" x14ac:dyDescent="0.2">
      <c r="A184" s="29"/>
      <c r="B184" s="19"/>
      <c r="E184" s="30"/>
    </row>
    <row r="185" spans="1:5" x14ac:dyDescent="0.2">
      <c r="A185" s="29"/>
      <c r="B185" s="19"/>
      <c r="E185" s="30"/>
    </row>
    <row r="186" spans="1:5" x14ac:dyDescent="0.2">
      <c r="A186" s="29"/>
      <c r="B186" s="19"/>
      <c r="E186" s="30"/>
    </row>
    <row r="187" spans="1:5" x14ac:dyDescent="0.2">
      <c r="A187" s="29"/>
      <c r="B187" s="19"/>
      <c r="E187" s="30"/>
    </row>
    <row r="188" spans="1:5" x14ac:dyDescent="0.2">
      <c r="A188" s="29"/>
      <c r="B188" s="19"/>
      <c r="E188" s="30"/>
    </row>
    <row r="189" spans="1:5" x14ac:dyDescent="0.2">
      <c r="A189" s="29"/>
      <c r="B189" s="19"/>
      <c r="E189" s="30"/>
    </row>
    <row r="190" spans="1:5" x14ac:dyDescent="0.2">
      <c r="A190" s="29"/>
      <c r="B190" s="19"/>
      <c r="E190" s="30"/>
    </row>
    <row r="191" spans="1:5" x14ac:dyDescent="0.2">
      <c r="A191" s="29"/>
      <c r="B191" s="19"/>
      <c r="E191" s="30"/>
    </row>
    <row r="192" spans="1:5" x14ac:dyDescent="0.2">
      <c r="A192" s="29"/>
      <c r="B192" s="19"/>
      <c r="E192" s="30"/>
    </row>
    <row r="193" spans="1:5" x14ac:dyDescent="0.2">
      <c r="A193" s="29"/>
      <c r="B193" s="19"/>
      <c r="E193" s="30"/>
    </row>
    <row r="194" spans="1:5" x14ac:dyDescent="0.2">
      <c r="A194" s="29"/>
      <c r="B194" s="19"/>
      <c r="E194" s="30"/>
    </row>
    <row r="195" spans="1:5" x14ac:dyDescent="0.2">
      <c r="A195" s="29"/>
      <c r="B195" s="19"/>
      <c r="E195" s="30"/>
    </row>
    <row r="196" spans="1:5" x14ac:dyDescent="0.2">
      <c r="A196" s="29"/>
      <c r="B196" s="19"/>
      <c r="E196" s="30"/>
    </row>
    <row r="197" spans="1:5" x14ac:dyDescent="0.2">
      <c r="A197" s="29"/>
      <c r="B197" s="19"/>
      <c r="E197" s="30"/>
    </row>
    <row r="198" spans="1:5" x14ac:dyDescent="0.2">
      <c r="A198" s="29"/>
      <c r="B198" s="19"/>
      <c r="E198" s="30"/>
    </row>
    <row r="199" spans="1:5" x14ac:dyDescent="0.2">
      <c r="A199" s="29"/>
      <c r="B199" s="19"/>
      <c r="E199" s="30"/>
    </row>
    <row r="200" spans="1:5" x14ac:dyDescent="0.2">
      <c r="A200" s="29"/>
      <c r="B200" s="19"/>
      <c r="E200" s="30"/>
    </row>
    <row r="201" spans="1:5" x14ac:dyDescent="0.2">
      <c r="A201" s="29"/>
      <c r="B201" s="19"/>
      <c r="E201" s="30"/>
    </row>
    <row r="202" spans="1:5" x14ac:dyDescent="0.2">
      <c r="A202" s="29"/>
      <c r="B202" s="19"/>
      <c r="E202" s="30"/>
    </row>
    <row r="203" spans="1:5" x14ac:dyDescent="0.2">
      <c r="A203" s="29"/>
      <c r="B203" s="19"/>
      <c r="E203" s="30"/>
    </row>
    <row r="204" spans="1:5" x14ac:dyDescent="0.2">
      <c r="A204" s="29"/>
      <c r="B204" s="19"/>
      <c r="E204" s="30"/>
    </row>
    <row r="205" spans="1:5" x14ac:dyDescent="0.2">
      <c r="A205" s="29"/>
      <c r="B205" s="19"/>
      <c r="E205" s="30"/>
    </row>
    <row r="206" spans="1:5" x14ac:dyDescent="0.2">
      <c r="A206" s="29"/>
      <c r="B206" s="19"/>
      <c r="E206" s="30"/>
    </row>
    <row r="207" spans="1:5" x14ac:dyDescent="0.2">
      <c r="A207" s="29"/>
      <c r="B207" s="19"/>
      <c r="E207" s="30"/>
    </row>
    <row r="208" spans="1:5" x14ac:dyDescent="0.2">
      <c r="A208" s="29"/>
      <c r="B208" s="19"/>
      <c r="E208" s="30"/>
    </row>
    <row r="209" spans="1:5" x14ac:dyDescent="0.2">
      <c r="A209" s="29"/>
      <c r="B209" s="19"/>
      <c r="E209" s="30"/>
    </row>
    <row r="210" spans="1:5" x14ac:dyDescent="0.2">
      <c r="A210" s="29"/>
      <c r="B210" s="19"/>
      <c r="E210" s="30"/>
    </row>
    <row r="211" spans="1:5" x14ac:dyDescent="0.2">
      <c r="A211" s="29"/>
      <c r="B211" s="19"/>
      <c r="E211" s="30"/>
    </row>
    <row r="212" spans="1:5" x14ac:dyDescent="0.2">
      <c r="A212" s="29"/>
      <c r="B212" s="19"/>
      <c r="E212" s="30"/>
    </row>
    <row r="213" spans="1:5" x14ac:dyDescent="0.2">
      <c r="A213" s="29"/>
      <c r="B213" s="19"/>
      <c r="E213" s="30"/>
    </row>
    <row r="214" spans="1:5" x14ac:dyDescent="0.2">
      <c r="A214" s="29"/>
      <c r="B214" s="19"/>
      <c r="E214" s="30"/>
    </row>
    <row r="215" spans="1:5" x14ac:dyDescent="0.2">
      <c r="A215" s="29"/>
      <c r="B215" s="19"/>
      <c r="E215" s="30"/>
    </row>
    <row r="216" spans="1:5" x14ac:dyDescent="0.2">
      <c r="A216" s="29"/>
      <c r="B216" s="19"/>
      <c r="E216" s="30"/>
    </row>
    <row r="217" spans="1:5" x14ac:dyDescent="0.2">
      <c r="A217" s="29"/>
      <c r="B217" s="19"/>
      <c r="E217" s="30"/>
    </row>
    <row r="218" spans="1:5" x14ac:dyDescent="0.2">
      <c r="A218" s="29"/>
      <c r="B218" s="19"/>
      <c r="E218" s="30"/>
    </row>
    <row r="219" spans="1:5" x14ac:dyDescent="0.2">
      <c r="A219" s="29"/>
      <c r="B219" s="19"/>
      <c r="E219" s="30"/>
    </row>
    <row r="220" spans="1:5" x14ac:dyDescent="0.2">
      <c r="A220" s="29"/>
      <c r="B220" s="19"/>
      <c r="E220" s="30"/>
    </row>
    <row r="221" spans="1:5" x14ac:dyDescent="0.2">
      <c r="A221" s="29"/>
      <c r="B221" s="19"/>
      <c r="E221" s="30"/>
    </row>
    <row r="222" spans="1:5" x14ac:dyDescent="0.2">
      <c r="A222" s="29"/>
      <c r="B222" s="19"/>
      <c r="E222" s="30"/>
    </row>
    <row r="223" spans="1:5" x14ac:dyDescent="0.2">
      <c r="A223" s="29"/>
      <c r="B223" s="19"/>
      <c r="E223" s="30"/>
    </row>
    <row r="224" spans="1:5" x14ac:dyDescent="0.2">
      <c r="A224" s="29"/>
      <c r="B224" s="19"/>
      <c r="E224" s="30"/>
    </row>
    <row r="225" spans="1:5" x14ac:dyDescent="0.2">
      <c r="A225" s="29"/>
      <c r="B225" s="19"/>
      <c r="E225" s="30"/>
    </row>
    <row r="226" spans="1:5" x14ac:dyDescent="0.2">
      <c r="A226" s="29"/>
      <c r="B226" s="19"/>
      <c r="E226" s="30"/>
    </row>
    <row r="227" spans="1:5" x14ac:dyDescent="0.2">
      <c r="A227" s="29"/>
      <c r="B227" s="19"/>
      <c r="E227" s="30"/>
    </row>
    <row r="228" spans="1:5" x14ac:dyDescent="0.2">
      <c r="A228" s="29"/>
      <c r="B228" s="19"/>
      <c r="E228" s="30"/>
    </row>
    <row r="229" spans="1:5" x14ac:dyDescent="0.2">
      <c r="A229" s="29"/>
      <c r="B229" s="19"/>
      <c r="E229" s="30"/>
    </row>
    <row r="230" spans="1:5" x14ac:dyDescent="0.2">
      <c r="A230" s="29"/>
      <c r="B230" s="19"/>
      <c r="E230" s="30"/>
    </row>
    <row r="231" spans="1:5" x14ac:dyDescent="0.2">
      <c r="A231" s="29"/>
      <c r="B231" s="19"/>
      <c r="E231" s="30"/>
    </row>
    <row r="232" spans="1:5" x14ac:dyDescent="0.2">
      <c r="A232" s="29"/>
      <c r="B232" s="19"/>
      <c r="E232" s="30"/>
    </row>
    <row r="233" spans="1:5" x14ac:dyDescent="0.2">
      <c r="A233" s="29"/>
      <c r="B233" s="19"/>
      <c r="E233" s="30"/>
    </row>
    <row r="234" spans="1:5" x14ac:dyDescent="0.2">
      <c r="A234" s="29"/>
      <c r="B234" s="19"/>
      <c r="E234" s="30"/>
    </row>
    <row r="235" spans="1:5" x14ac:dyDescent="0.2">
      <c r="A235" s="29"/>
      <c r="B235" s="19"/>
      <c r="E235" s="30"/>
    </row>
    <row r="236" spans="1:5" x14ac:dyDescent="0.2">
      <c r="A236" s="29"/>
      <c r="B236" s="19"/>
      <c r="E236" s="30"/>
    </row>
    <row r="237" spans="1:5" x14ac:dyDescent="0.2">
      <c r="A237" s="29"/>
      <c r="B237" s="19"/>
      <c r="E237" s="30"/>
    </row>
    <row r="238" spans="1:5" x14ac:dyDescent="0.2">
      <c r="A238" s="29"/>
      <c r="B238" s="19"/>
      <c r="E238" s="30"/>
    </row>
    <row r="239" spans="1:5" x14ac:dyDescent="0.2">
      <c r="A239" s="29"/>
      <c r="B239" s="19"/>
      <c r="E239" s="30"/>
    </row>
    <row r="240" spans="1:5" x14ac:dyDescent="0.2">
      <c r="A240" s="29"/>
      <c r="B240" s="19"/>
      <c r="E240" s="30"/>
    </row>
    <row r="241" spans="1:5" x14ac:dyDescent="0.2">
      <c r="A241" s="29"/>
      <c r="B241" s="19"/>
      <c r="E241" s="30"/>
    </row>
    <row r="242" spans="1:5" x14ac:dyDescent="0.2">
      <c r="A242" s="29"/>
      <c r="B242" s="19"/>
      <c r="E242" s="30"/>
    </row>
    <row r="243" spans="1:5" x14ac:dyDescent="0.2">
      <c r="A243" s="29"/>
      <c r="B243" s="19"/>
      <c r="E243" s="30"/>
    </row>
    <row r="244" spans="1:5" x14ac:dyDescent="0.2">
      <c r="A244" s="29"/>
      <c r="B244" s="19"/>
      <c r="E244" s="30"/>
    </row>
    <row r="245" spans="1:5" x14ac:dyDescent="0.2">
      <c r="A245" s="29"/>
      <c r="B245" s="19"/>
      <c r="E245" s="30"/>
    </row>
    <row r="246" spans="1:5" x14ac:dyDescent="0.2">
      <c r="A246" s="29"/>
      <c r="B246" s="19"/>
      <c r="E246" s="30"/>
    </row>
    <row r="247" spans="1:5" x14ac:dyDescent="0.2">
      <c r="A247" s="29"/>
      <c r="B247" s="19"/>
      <c r="E247" s="30"/>
    </row>
    <row r="248" spans="1:5" x14ac:dyDescent="0.2">
      <c r="A248" s="29"/>
      <c r="B248" s="19"/>
      <c r="E248" s="30"/>
    </row>
    <row r="249" spans="1:5" x14ac:dyDescent="0.2">
      <c r="A249" s="29"/>
      <c r="B249" s="19"/>
      <c r="E249" s="30"/>
    </row>
    <row r="250" spans="1:5" x14ac:dyDescent="0.2">
      <c r="A250" s="29"/>
      <c r="B250" s="19"/>
      <c r="E250" s="30"/>
    </row>
    <row r="251" spans="1:5" x14ac:dyDescent="0.2">
      <c r="A251" s="29"/>
      <c r="B251" s="19"/>
      <c r="E251" s="30"/>
    </row>
    <row r="252" spans="1:5" x14ac:dyDescent="0.2">
      <c r="A252" s="29"/>
      <c r="B252" s="19"/>
      <c r="E252" s="30"/>
    </row>
    <row r="253" spans="1:5" x14ac:dyDescent="0.2">
      <c r="A253" s="29"/>
      <c r="B253" s="19"/>
      <c r="E253" s="30"/>
    </row>
    <row r="254" spans="1:5" x14ac:dyDescent="0.2">
      <c r="A254" s="29"/>
      <c r="B254" s="19"/>
      <c r="E254" s="30"/>
    </row>
    <row r="255" spans="1:5" x14ac:dyDescent="0.2">
      <c r="A255" s="29"/>
      <c r="B255" s="19"/>
      <c r="E255" s="30"/>
    </row>
    <row r="256" spans="1:5" x14ac:dyDescent="0.2">
      <c r="A256" s="29"/>
      <c r="B256" s="19"/>
      <c r="E256" s="30"/>
    </row>
    <row r="257" spans="1:5" x14ac:dyDescent="0.2">
      <c r="A257" s="29"/>
      <c r="B257" s="19"/>
      <c r="E257" s="30"/>
    </row>
    <row r="258" spans="1:5" x14ac:dyDescent="0.2">
      <c r="A258" s="29"/>
      <c r="B258" s="19"/>
      <c r="E258" s="30"/>
    </row>
    <row r="259" spans="1:5" x14ac:dyDescent="0.2">
      <c r="A259" s="29"/>
      <c r="B259" s="19"/>
      <c r="E259" s="30"/>
    </row>
    <row r="260" spans="1:5" x14ac:dyDescent="0.2">
      <c r="A260" s="29"/>
      <c r="B260" s="19"/>
      <c r="E260" s="30"/>
    </row>
    <row r="261" spans="1:5" x14ac:dyDescent="0.2">
      <c r="A261" s="29"/>
      <c r="B261" s="19"/>
      <c r="E261" s="30"/>
    </row>
    <row r="262" spans="1:5" x14ac:dyDescent="0.2">
      <c r="A262" s="29"/>
      <c r="B262" s="19"/>
      <c r="E262" s="30"/>
    </row>
    <row r="263" spans="1:5" x14ac:dyDescent="0.2">
      <c r="A263" s="29"/>
      <c r="B263" s="19"/>
      <c r="E263" s="30"/>
    </row>
    <row r="264" spans="1:5" x14ac:dyDescent="0.2">
      <c r="A264" s="29"/>
      <c r="B264" s="19"/>
      <c r="E264" s="30"/>
    </row>
    <row r="265" spans="1:5" x14ac:dyDescent="0.2">
      <c r="A265" s="29"/>
      <c r="B265" s="19"/>
      <c r="E265" s="30"/>
    </row>
    <row r="266" spans="1:5" x14ac:dyDescent="0.2">
      <c r="A266" s="29"/>
      <c r="B266" s="19"/>
      <c r="E266" s="30"/>
    </row>
    <row r="267" spans="1:5" x14ac:dyDescent="0.2">
      <c r="A267" s="29"/>
      <c r="B267" s="19"/>
      <c r="E267" s="30"/>
    </row>
    <row r="268" spans="1:5" x14ac:dyDescent="0.2">
      <c r="A268" s="29"/>
      <c r="B268" s="19"/>
      <c r="E268" s="30"/>
    </row>
    <row r="269" spans="1:5" x14ac:dyDescent="0.2">
      <c r="A269" s="29"/>
      <c r="B269" s="19"/>
      <c r="E269" s="30"/>
    </row>
    <row r="270" spans="1:5" x14ac:dyDescent="0.2">
      <c r="A270" s="29"/>
      <c r="B270" s="19"/>
      <c r="E270" s="30"/>
    </row>
    <row r="271" spans="1:5" x14ac:dyDescent="0.2">
      <c r="A271" s="29"/>
      <c r="B271" s="19"/>
      <c r="E271" s="30"/>
    </row>
    <row r="272" spans="1:5" x14ac:dyDescent="0.2">
      <c r="A272" s="29"/>
      <c r="B272" s="19"/>
      <c r="E272" s="30"/>
    </row>
    <row r="273" spans="1:5" x14ac:dyDescent="0.2">
      <c r="A273" s="29"/>
      <c r="B273" s="19"/>
      <c r="E273" s="30"/>
    </row>
    <row r="274" spans="1:5" x14ac:dyDescent="0.2">
      <c r="A274" s="29"/>
      <c r="B274" s="19"/>
      <c r="E274" s="30"/>
    </row>
    <row r="275" spans="1:5" x14ac:dyDescent="0.2">
      <c r="A275" s="29"/>
      <c r="B275" s="19"/>
      <c r="E275" s="30"/>
    </row>
    <row r="276" spans="1:5" x14ac:dyDescent="0.2">
      <c r="A276" s="29"/>
      <c r="B276" s="19"/>
      <c r="E276" s="30"/>
    </row>
    <row r="277" spans="1:5" x14ac:dyDescent="0.2">
      <c r="A277" s="29"/>
      <c r="B277" s="19"/>
      <c r="E277" s="30"/>
    </row>
    <row r="278" spans="1:5" x14ac:dyDescent="0.2">
      <c r="A278" s="29"/>
      <c r="B278" s="19"/>
      <c r="E278" s="30"/>
    </row>
    <row r="279" spans="1:5" x14ac:dyDescent="0.2">
      <c r="A279" s="29"/>
      <c r="B279" s="19"/>
      <c r="E279" s="30"/>
    </row>
    <row r="280" spans="1:5" x14ac:dyDescent="0.2">
      <c r="A280" s="29"/>
      <c r="B280" s="19"/>
      <c r="E280" s="30"/>
    </row>
    <row r="281" spans="1:5" x14ac:dyDescent="0.2">
      <c r="A281" s="29"/>
      <c r="B281" s="19"/>
      <c r="E281" s="30"/>
    </row>
    <row r="282" spans="1:5" x14ac:dyDescent="0.2">
      <c r="A282" s="29"/>
      <c r="B282" s="19"/>
      <c r="E282" s="30"/>
    </row>
    <row r="283" spans="1:5" x14ac:dyDescent="0.2">
      <c r="A283" s="29"/>
      <c r="B283" s="19"/>
      <c r="E283" s="30"/>
    </row>
    <row r="284" spans="1:5" x14ac:dyDescent="0.2">
      <c r="A284" s="29"/>
      <c r="B284" s="19"/>
      <c r="E284" s="30"/>
    </row>
    <row r="285" spans="1:5" x14ac:dyDescent="0.2">
      <c r="A285" s="29"/>
      <c r="B285" s="19"/>
      <c r="E285" s="30"/>
    </row>
    <row r="286" spans="1:5" x14ac:dyDescent="0.2">
      <c r="A286" s="29"/>
      <c r="B286" s="19"/>
      <c r="E286" s="30"/>
    </row>
    <row r="287" spans="1:5" x14ac:dyDescent="0.2">
      <c r="A287" s="29"/>
      <c r="B287" s="19"/>
      <c r="E287" s="30"/>
    </row>
    <row r="288" spans="1:5" x14ac:dyDescent="0.2">
      <c r="A288" s="29"/>
      <c r="B288" s="19"/>
      <c r="E288" s="30"/>
    </row>
    <row r="289" spans="1:5" x14ac:dyDescent="0.2">
      <c r="A289" s="29"/>
      <c r="B289" s="19"/>
      <c r="E289" s="30"/>
    </row>
    <row r="290" spans="1:5" x14ac:dyDescent="0.2">
      <c r="A290" s="29"/>
      <c r="B290" s="19"/>
      <c r="E290" s="30"/>
    </row>
    <row r="291" spans="1:5" x14ac:dyDescent="0.2">
      <c r="A291" s="29"/>
      <c r="B291" s="19"/>
      <c r="E291" s="30"/>
    </row>
    <row r="292" spans="1:5" x14ac:dyDescent="0.2">
      <c r="A292" s="29"/>
      <c r="B292" s="19"/>
      <c r="E292" s="30"/>
    </row>
    <row r="293" spans="1:5" x14ac:dyDescent="0.2">
      <c r="A293" s="29"/>
      <c r="B293" s="19"/>
      <c r="E293" s="30"/>
    </row>
    <row r="294" spans="1:5" x14ac:dyDescent="0.2">
      <c r="A294" s="29"/>
      <c r="B294" s="19"/>
      <c r="E294" s="30"/>
    </row>
    <row r="295" spans="1:5" x14ac:dyDescent="0.2">
      <c r="A295" s="29"/>
      <c r="B295" s="19"/>
      <c r="E295" s="30"/>
    </row>
    <row r="296" spans="1:5" x14ac:dyDescent="0.2">
      <c r="A296" s="29"/>
      <c r="B296" s="19"/>
      <c r="E296" s="30"/>
    </row>
    <row r="297" spans="1:5" x14ac:dyDescent="0.2">
      <c r="A297" s="29"/>
      <c r="B297" s="19"/>
      <c r="E297" s="30"/>
    </row>
    <row r="298" spans="1:5" x14ac:dyDescent="0.2">
      <c r="A298" s="29"/>
      <c r="B298" s="19"/>
      <c r="E298" s="30"/>
    </row>
    <row r="299" spans="1:5" x14ac:dyDescent="0.2">
      <c r="A299" s="29"/>
      <c r="B299" s="19"/>
      <c r="E299" s="30"/>
    </row>
    <row r="300" spans="1:5" x14ac:dyDescent="0.2">
      <c r="A300" s="29"/>
      <c r="B300" s="19"/>
      <c r="E300" s="30"/>
    </row>
    <row r="301" spans="1:5" x14ac:dyDescent="0.2">
      <c r="A301" s="29"/>
      <c r="B301" s="19"/>
      <c r="E301" s="30"/>
    </row>
    <row r="302" spans="1:5" x14ac:dyDescent="0.2">
      <c r="A302" s="29"/>
      <c r="B302" s="19"/>
      <c r="E302" s="30"/>
    </row>
    <row r="303" spans="1:5" x14ac:dyDescent="0.2">
      <c r="A303" s="29"/>
      <c r="B303" s="19"/>
      <c r="E303" s="30"/>
    </row>
    <row r="304" spans="1:5" x14ac:dyDescent="0.2">
      <c r="A304" s="29"/>
      <c r="B304" s="19"/>
      <c r="E304" s="30"/>
    </row>
    <row r="305" spans="1:5" x14ac:dyDescent="0.2">
      <c r="A305" s="29"/>
      <c r="B305" s="19"/>
      <c r="E305" s="30"/>
    </row>
    <row r="306" spans="1:5" x14ac:dyDescent="0.2">
      <c r="A306" s="29"/>
      <c r="B306" s="19"/>
      <c r="E306" s="30"/>
    </row>
    <row r="307" spans="1:5" x14ac:dyDescent="0.2">
      <c r="A307" s="29"/>
      <c r="B307" s="19"/>
      <c r="E307" s="30"/>
    </row>
    <row r="308" spans="1:5" x14ac:dyDescent="0.2">
      <c r="A308" s="29"/>
      <c r="B308" s="19"/>
      <c r="E308" s="30"/>
    </row>
    <row r="309" spans="1:5" x14ac:dyDescent="0.2">
      <c r="A309" s="29"/>
      <c r="B309" s="19"/>
      <c r="E309" s="30"/>
    </row>
    <row r="310" spans="1:5" x14ac:dyDescent="0.2">
      <c r="A310" s="29"/>
      <c r="B310" s="19"/>
      <c r="E310" s="30"/>
    </row>
    <row r="311" spans="1:5" x14ac:dyDescent="0.2">
      <c r="A311" s="29"/>
      <c r="B311" s="19"/>
      <c r="E311" s="30"/>
    </row>
    <row r="312" spans="1:5" x14ac:dyDescent="0.2">
      <c r="A312" s="29"/>
      <c r="B312" s="19"/>
      <c r="E312" s="30"/>
    </row>
    <row r="313" spans="1:5" x14ac:dyDescent="0.2">
      <c r="A313" s="29"/>
      <c r="B313" s="19"/>
      <c r="E313" s="30"/>
    </row>
    <row r="314" spans="1:5" x14ac:dyDescent="0.2">
      <c r="A314" s="29"/>
      <c r="B314" s="19"/>
      <c r="E314" s="30"/>
    </row>
    <row r="315" spans="1:5" x14ac:dyDescent="0.2">
      <c r="A315" s="29"/>
      <c r="B315" s="19"/>
      <c r="E315" s="30"/>
    </row>
    <row r="316" spans="1:5" x14ac:dyDescent="0.2">
      <c r="A316" s="29"/>
      <c r="B316" s="19"/>
      <c r="E316" s="30"/>
    </row>
    <row r="317" spans="1:5" x14ac:dyDescent="0.2">
      <c r="A317" s="29"/>
      <c r="B317" s="19"/>
      <c r="E317" s="30"/>
    </row>
    <row r="318" spans="1:5" x14ac:dyDescent="0.2">
      <c r="A318" s="29"/>
      <c r="B318" s="19"/>
      <c r="E318" s="30"/>
    </row>
    <row r="319" spans="1:5" x14ac:dyDescent="0.2">
      <c r="A319" s="29"/>
      <c r="B319" s="19"/>
      <c r="E319" s="30"/>
    </row>
    <row r="320" spans="1:5" x14ac:dyDescent="0.2">
      <c r="A320" s="29"/>
      <c r="B320" s="19"/>
      <c r="E320" s="30"/>
    </row>
    <row r="321" spans="1:5" x14ac:dyDescent="0.2">
      <c r="A321" s="29"/>
      <c r="B321" s="19"/>
      <c r="E321" s="30"/>
    </row>
    <row r="322" spans="1:5" x14ac:dyDescent="0.2">
      <c r="A322" s="29"/>
      <c r="B322" s="19"/>
      <c r="E322" s="30"/>
    </row>
    <row r="323" spans="1:5" x14ac:dyDescent="0.2">
      <c r="A323" s="29"/>
      <c r="B323" s="19"/>
      <c r="E323" s="30"/>
    </row>
    <row r="324" spans="1:5" x14ac:dyDescent="0.2">
      <c r="A324" s="29"/>
      <c r="B324" s="19"/>
      <c r="E324" s="30"/>
    </row>
    <row r="325" spans="1:5" x14ac:dyDescent="0.2">
      <c r="A325" s="29"/>
      <c r="B325" s="19"/>
      <c r="E325" s="30"/>
    </row>
    <row r="326" spans="1:5" x14ac:dyDescent="0.2">
      <c r="A326" s="29"/>
      <c r="B326" s="19"/>
      <c r="E326" s="30"/>
    </row>
    <row r="327" spans="1:5" x14ac:dyDescent="0.2">
      <c r="A327" s="29"/>
      <c r="B327" s="19"/>
      <c r="E327" s="30"/>
    </row>
    <row r="328" spans="1:5" x14ac:dyDescent="0.2">
      <c r="A328" s="29"/>
      <c r="B328" s="19"/>
      <c r="E328" s="30"/>
    </row>
    <row r="329" spans="1:5" x14ac:dyDescent="0.2">
      <c r="A329" s="29"/>
      <c r="B329" s="19"/>
      <c r="E329" s="30"/>
    </row>
    <row r="330" spans="1:5" x14ac:dyDescent="0.2">
      <c r="A330" s="29"/>
      <c r="B330" s="19"/>
      <c r="E330" s="30"/>
    </row>
    <row r="331" spans="1:5" x14ac:dyDescent="0.2">
      <c r="A331" s="29"/>
      <c r="B331" s="19"/>
      <c r="E331" s="30"/>
    </row>
    <row r="332" spans="1:5" x14ac:dyDescent="0.2">
      <c r="A332" s="29"/>
      <c r="B332" s="19"/>
      <c r="E332" s="30"/>
    </row>
    <row r="333" spans="1:5" x14ac:dyDescent="0.2">
      <c r="A333" s="29"/>
      <c r="B333" s="19"/>
      <c r="E333" s="30"/>
    </row>
    <row r="334" spans="1:5" x14ac:dyDescent="0.2">
      <c r="A334" s="29"/>
      <c r="B334" s="19"/>
      <c r="E334" s="30"/>
    </row>
    <row r="335" spans="1:5" x14ac:dyDescent="0.2">
      <c r="A335" s="29"/>
      <c r="B335" s="19"/>
      <c r="E335" s="30"/>
    </row>
    <row r="336" spans="1:5" x14ac:dyDescent="0.2">
      <c r="A336" s="29"/>
      <c r="B336" s="19"/>
      <c r="E336" s="30"/>
    </row>
    <row r="337" spans="1:5" x14ac:dyDescent="0.2">
      <c r="A337" s="29"/>
      <c r="B337" s="19"/>
      <c r="E337" s="30"/>
    </row>
    <row r="338" spans="1:5" x14ac:dyDescent="0.2">
      <c r="A338" s="29"/>
      <c r="B338" s="19"/>
      <c r="E338" s="30"/>
    </row>
    <row r="339" spans="1:5" x14ac:dyDescent="0.2">
      <c r="A339" s="29"/>
      <c r="B339" s="19"/>
      <c r="E339" s="30"/>
    </row>
    <row r="340" spans="1:5" x14ac:dyDescent="0.2">
      <c r="A340" s="29"/>
      <c r="B340" s="19"/>
      <c r="E340" s="30"/>
    </row>
    <row r="341" spans="1:5" x14ac:dyDescent="0.2">
      <c r="A341" s="29"/>
      <c r="B341" s="19"/>
      <c r="E341" s="30"/>
    </row>
    <row r="342" spans="1:5" x14ac:dyDescent="0.2">
      <c r="A342" s="29"/>
      <c r="B342" s="19"/>
      <c r="E342" s="30"/>
    </row>
    <row r="343" spans="1:5" x14ac:dyDescent="0.2">
      <c r="A343" s="29"/>
      <c r="B343" s="19"/>
      <c r="E343" s="30"/>
    </row>
    <row r="344" spans="1:5" x14ac:dyDescent="0.2">
      <c r="A344" s="29"/>
      <c r="B344" s="19"/>
      <c r="E344" s="30"/>
    </row>
    <row r="345" spans="1:5" x14ac:dyDescent="0.2">
      <c r="A345" s="29"/>
      <c r="B345" s="19"/>
      <c r="E345" s="30"/>
    </row>
    <row r="346" spans="1:5" x14ac:dyDescent="0.2">
      <c r="A346" s="29"/>
      <c r="B346" s="19"/>
      <c r="E346" s="30"/>
    </row>
    <row r="347" spans="1:5" x14ac:dyDescent="0.2">
      <c r="A347" s="29"/>
      <c r="B347" s="19"/>
      <c r="E347" s="30"/>
    </row>
    <row r="348" spans="1:5" x14ac:dyDescent="0.2">
      <c r="A348" s="29"/>
      <c r="B348" s="19"/>
      <c r="E348" s="30"/>
    </row>
    <row r="349" spans="1:5" x14ac:dyDescent="0.2">
      <c r="A349" s="29"/>
      <c r="B349" s="19"/>
      <c r="E349" s="30"/>
    </row>
    <row r="350" spans="1:5" x14ac:dyDescent="0.2">
      <c r="A350" s="29"/>
      <c r="B350" s="19"/>
      <c r="E350" s="30"/>
    </row>
    <row r="351" spans="1:5" x14ac:dyDescent="0.2">
      <c r="A351" s="29"/>
      <c r="B351" s="19"/>
      <c r="E351" s="30"/>
    </row>
    <row r="352" spans="1:5" x14ac:dyDescent="0.2">
      <c r="A352" s="29"/>
      <c r="B352" s="19"/>
      <c r="E352" s="30"/>
    </row>
    <row r="353" spans="1:5" x14ac:dyDescent="0.2">
      <c r="A353" s="29"/>
      <c r="B353" s="19"/>
      <c r="E353" s="30"/>
    </row>
    <row r="354" spans="1:5" x14ac:dyDescent="0.2">
      <c r="A354" s="29"/>
      <c r="B354" s="19"/>
      <c r="E354" s="30"/>
    </row>
    <row r="355" spans="1:5" x14ac:dyDescent="0.2">
      <c r="A355" s="29"/>
      <c r="B355" s="19"/>
      <c r="E355" s="30"/>
    </row>
    <row r="356" spans="1:5" x14ac:dyDescent="0.2">
      <c r="A356" s="29"/>
      <c r="B356" s="19"/>
      <c r="E356" s="30"/>
    </row>
    <row r="357" spans="1:5" x14ac:dyDescent="0.2">
      <c r="A357" s="29"/>
      <c r="B357" s="19"/>
      <c r="E357" s="30"/>
    </row>
    <row r="358" spans="1:5" x14ac:dyDescent="0.2">
      <c r="A358" s="29"/>
      <c r="B358" s="19"/>
      <c r="E358" s="30"/>
    </row>
    <row r="359" spans="1:5" x14ac:dyDescent="0.2">
      <c r="A359" s="29"/>
      <c r="B359" s="19"/>
      <c r="E359" s="30"/>
    </row>
    <row r="360" spans="1:5" x14ac:dyDescent="0.2">
      <c r="A360" s="29"/>
      <c r="B360" s="19"/>
      <c r="E360" s="30"/>
    </row>
    <row r="361" spans="1:5" x14ac:dyDescent="0.2">
      <c r="A361" s="29"/>
      <c r="B361" s="19"/>
      <c r="E361" s="30"/>
    </row>
    <row r="362" spans="1:5" x14ac:dyDescent="0.2">
      <c r="A362" s="29"/>
      <c r="B362" s="19"/>
      <c r="E362" s="30"/>
    </row>
    <row r="363" spans="1:5" x14ac:dyDescent="0.2">
      <c r="A363" s="29"/>
      <c r="B363" s="19"/>
      <c r="E363" s="30"/>
    </row>
    <row r="364" spans="1:5" x14ac:dyDescent="0.2">
      <c r="A364" s="29"/>
      <c r="B364" s="19"/>
      <c r="E364" s="30"/>
    </row>
    <row r="365" spans="1:5" x14ac:dyDescent="0.2">
      <c r="A365" s="29"/>
      <c r="B365" s="19"/>
      <c r="E365" s="30"/>
    </row>
    <row r="366" spans="1:5" x14ac:dyDescent="0.2">
      <c r="A366" s="29"/>
      <c r="B366" s="19"/>
      <c r="E366" s="30"/>
    </row>
    <row r="367" spans="1:5" x14ac:dyDescent="0.2">
      <c r="A367" s="29"/>
      <c r="B367" s="19"/>
      <c r="E367" s="30"/>
    </row>
    <row r="368" spans="1:5" x14ac:dyDescent="0.2">
      <c r="A368" s="29"/>
      <c r="B368" s="19"/>
      <c r="E368" s="30"/>
    </row>
    <row r="369" spans="1:5" x14ac:dyDescent="0.2">
      <c r="A369" s="29"/>
      <c r="B369" s="19"/>
      <c r="E369" s="30"/>
    </row>
    <row r="370" spans="1:5" x14ac:dyDescent="0.2">
      <c r="A370" s="29"/>
      <c r="B370" s="19"/>
      <c r="E370" s="30"/>
    </row>
    <row r="371" spans="1:5" x14ac:dyDescent="0.2">
      <c r="A371" s="29"/>
      <c r="B371" s="19"/>
      <c r="E371" s="30"/>
    </row>
    <row r="372" spans="1:5" x14ac:dyDescent="0.2">
      <c r="A372" s="29"/>
      <c r="B372" s="19"/>
      <c r="E372" s="30"/>
    </row>
    <row r="373" spans="1:5" x14ac:dyDescent="0.2">
      <c r="A373" s="29"/>
      <c r="B373" s="19"/>
      <c r="E373" s="30"/>
    </row>
    <row r="374" spans="1:5" x14ac:dyDescent="0.2">
      <c r="A374" s="29"/>
      <c r="B374" s="19"/>
      <c r="E374" s="30"/>
    </row>
    <row r="375" spans="1:5" x14ac:dyDescent="0.2">
      <c r="A375" s="29"/>
      <c r="B375" s="19"/>
      <c r="E375" s="30"/>
    </row>
    <row r="376" spans="1:5" x14ac:dyDescent="0.2">
      <c r="A376" s="29"/>
      <c r="B376" s="19"/>
      <c r="E376" s="30"/>
    </row>
    <row r="377" spans="1:5" x14ac:dyDescent="0.2">
      <c r="A377" s="29"/>
      <c r="B377" s="19"/>
      <c r="E377" s="30"/>
    </row>
    <row r="378" spans="1:5" x14ac:dyDescent="0.2">
      <c r="A378" s="29"/>
      <c r="B378" s="19"/>
      <c r="E378" s="30"/>
    </row>
    <row r="379" spans="1:5" x14ac:dyDescent="0.2">
      <c r="A379" s="29"/>
      <c r="B379" s="19"/>
      <c r="E379" s="30"/>
    </row>
    <row r="380" spans="1:5" x14ac:dyDescent="0.2">
      <c r="A380" s="29"/>
      <c r="B380" s="19"/>
      <c r="E380" s="30"/>
    </row>
    <row r="381" spans="1:5" x14ac:dyDescent="0.2">
      <c r="A381" s="29"/>
      <c r="B381" s="19"/>
      <c r="E381" s="30"/>
    </row>
    <row r="382" spans="1:5" x14ac:dyDescent="0.2">
      <c r="A382" s="29"/>
      <c r="B382" s="19"/>
      <c r="E382" s="30"/>
    </row>
    <row r="383" spans="1:5" x14ac:dyDescent="0.2">
      <c r="A383" s="29"/>
      <c r="B383" s="19"/>
      <c r="E383" s="30"/>
    </row>
    <row r="384" spans="1:5" x14ac:dyDescent="0.2">
      <c r="A384" s="29"/>
      <c r="B384" s="19"/>
      <c r="E384" s="30"/>
    </row>
    <row r="385" spans="1:5" x14ac:dyDescent="0.2">
      <c r="A385" s="29"/>
      <c r="B385" s="19"/>
      <c r="E385" s="30"/>
    </row>
    <row r="386" spans="1:5" x14ac:dyDescent="0.2">
      <c r="A386" s="29"/>
      <c r="B386" s="19"/>
      <c r="E386" s="30"/>
    </row>
    <row r="387" spans="1:5" x14ac:dyDescent="0.2">
      <c r="A387" s="29"/>
      <c r="B387" s="19"/>
      <c r="E387" s="30"/>
    </row>
    <row r="388" spans="1:5" x14ac:dyDescent="0.2">
      <c r="A388" s="29"/>
      <c r="B388" s="19"/>
      <c r="E388" s="30"/>
    </row>
    <row r="389" spans="1:5" x14ac:dyDescent="0.2">
      <c r="A389" s="29"/>
      <c r="B389" s="19"/>
      <c r="E389" s="30"/>
    </row>
    <row r="390" spans="1:5" x14ac:dyDescent="0.2">
      <c r="A390" s="29"/>
      <c r="B390" s="19"/>
      <c r="E390" s="30"/>
    </row>
    <row r="391" spans="1:5" x14ac:dyDescent="0.2">
      <c r="A391" s="29"/>
      <c r="B391" s="19"/>
      <c r="E391" s="30"/>
    </row>
    <row r="392" spans="1:5" x14ac:dyDescent="0.2">
      <c r="A392" s="29"/>
      <c r="B392" s="19"/>
      <c r="E392" s="30"/>
    </row>
    <row r="393" spans="1:5" x14ac:dyDescent="0.2">
      <c r="A393" s="29"/>
      <c r="B393" s="19"/>
      <c r="E393" s="30"/>
    </row>
    <row r="394" spans="1:5" x14ac:dyDescent="0.2">
      <c r="A394" s="29"/>
      <c r="B394" s="19"/>
      <c r="E394" s="30"/>
    </row>
    <row r="395" spans="1:5" x14ac:dyDescent="0.2">
      <c r="A395" s="29"/>
      <c r="B395" s="19"/>
      <c r="E395" s="30"/>
    </row>
    <row r="396" spans="1:5" x14ac:dyDescent="0.2">
      <c r="A396" s="29"/>
      <c r="B396" s="19"/>
      <c r="E396" s="30"/>
    </row>
    <row r="397" spans="1:5" x14ac:dyDescent="0.2">
      <c r="A397" s="29"/>
      <c r="B397" s="19"/>
      <c r="E397" s="30"/>
    </row>
    <row r="398" spans="1:5" x14ac:dyDescent="0.2">
      <c r="A398" s="29"/>
      <c r="B398" s="19"/>
      <c r="E398" s="30"/>
    </row>
    <row r="399" spans="1:5" x14ac:dyDescent="0.2">
      <c r="A399" s="29"/>
      <c r="B399" s="19"/>
      <c r="E399" s="30"/>
    </row>
    <row r="400" spans="1:5" x14ac:dyDescent="0.2">
      <c r="A400" s="29"/>
      <c r="B400" s="19"/>
      <c r="E400" s="30"/>
    </row>
    <row r="401" spans="1:5" x14ac:dyDescent="0.2">
      <c r="A401" s="29"/>
      <c r="B401" s="19"/>
      <c r="E401" s="30"/>
    </row>
    <row r="402" spans="1:5" x14ac:dyDescent="0.2">
      <c r="A402" s="29"/>
      <c r="B402" s="19"/>
      <c r="E402" s="30"/>
    </row>
    <row r="403" spans="1:5" x14ac:dyDescent="0.2">
      <c r="A403" s="29"/>
      <c r="B403" s="19"/>
      <c r="E403" s="30"/>
    </row>
    <row r="404" spans="1:5" x14ac:dyDescent="0.2">
      <c r="A404" s="29"/>
      <c r="B404" s="19"/>
      <c r="E404" s="30"/>
    </row>
    <row r="405" spans="1:5" x14ac:dyDescent="0.2">
      <c r="A405" s="29"/>
      <c r="B405" s="19"/>
      <c r="E405" s="30"/>
    </row>
    <row r="406" spans="1:5" x14ac:dyDescent="0.2">
      <c r="A406" s="29"/>
      <c r="B406" s="19"/>
      <c r="E406" s="30"/>
    </row>
    <row r="407" spans="1:5" x14ac:dyDescent="0.2">
      <c r="A407" s="29"/>
      <c r="B407" s="19"/>
      <c r="E407" s="30"/>
    </row>
    <row r="408" spans="1:5" x14ac:dyDescent="0.2">
      <c r="A408" s="29"/>
      <c r="B408" s="19"/>
      <c r="E408" s="30"/>
    </row>
    <row r="409" spans="1:5" x14ac:dyDescent="0.2">
      <c r="A409" s="29"/>
      <c r="B409" s="19"/>
      <c r="E409" s="30"/>
    </row>
    <row r="410" spans="1:5" x14ac:dyDescent="0.2">
      <c r="A410" s="29"/>
      <c r="B410" s="19"/>
      <c r="E410" s="30"/>
    </row>
    <row r="411" spans="1:5" x14ac:dyDescent="0.2">
      <c r="A411" s="29"/>
      <c r="B411" s="19"/>
      <c r="E411" s="30"/>
    </row>
    <row r="412" spans="1:5" x14ac:dyDescent="0.2">
      <c r="A412" s="29"/>
      <c r="B412" s="19"/>
      <c r="E412" s="30"/>
    </row>
    <row r="413" spans="1:5" x14ac:dyDescent="0.2">
      <c r="A413" s="29"/>
      <c r="B413" s="19"/>
      <c r="E413" s="30"/>
    </row>
    <row r="414" spans="1:5" x14ac:dyDescent="0.2">
      <c r="A414" s="29"/>
      <c r="B414" s="19"/>
      <c r="E414" s="30"/>
    </row>
    <row r="415" spans="1:5" x14ac:dyDescent="0.2">
      <c r="A415" s="29"/>
      <c r="B415" s="19"/>
      <c r="E415" s="30"/>
    </row>
    <row r="416" spans="1:5" x14ac:dyDescent="0.2">
      <c r="A416" s="29"/>
      <c r="B416" s="19"/>
      <c r="E416" s="30"/>
    </row>
    <row r="417" spans="1:5" x14ac:dyDescent="0.2">
      <c r="A417" s="29"/>
      <c r="B417" s="19"/>
      <c r="E417" s="30"/>
    </row>
    <row r="418" spans="1:5" x14ac:dyDescent="0.2">
      <c r="A418" s="29"/>
      <c r="B418" s="19"/>
      <c r="E418" s="30"/>
    </row>
    <row r="419" spans="1:5" x14ac:dyDescent="0.2">
      <c r="A419" s="29"/>
      <c r="B419" s="19"/>
      <c r="E419" s="30"/>
    </row>
    <row r="420" spans="1:5" x14ac:dyDescent="0.2">
      <c r="A420" s="29"/>
      <c r="B420" s="19"/>
      <c r="E420" s="30"/>
    </row>
    <row r="421" spans="1:5" x14ac:dyDescent="0.2">
      <c r="A421" s="29"/>
      <c r="B421" s="19"/>
      <c r="E421" s="30"/>
    </row>
    <row r="422" spans="1:5" x14ac:dyDescent="0.2">
      <c r="A422" s="29"/>
      <c r="B422" s="19"/>
      <c r="E422" s="30"/>
    </row>
    <row r="423" spans="1:5" x14ac:dyDescent="0.2">
      <c r="A423" s="29"/>
      <c r="B423" s="19"/>
      <c r="E423" s="30"/>
    </row>
    <row r="424" spans="1:5" x14ac:dyDescent="0.2">
      <c r="A424" s="29"/>
      <c r="B424" s="19"/>
      <c r="E424" s="30"/>
    </row>
    <row r="425" spans="1:5" x14ac:dyDescent="0.2">
      <c r="A425" s="29"/>
      <c r="B425" s="19"/>
      <c r="E425" s="30"/>
    </row>
    <row r="426" spans="1:5" x14ac:dyDescent="0.2">
      <c r="A426" s="29"/>
      <c r="B426" s="19"/>
      <c r="E426" s="30"/>
    </row>
    <row r="427" spans="1:5" x14ac:dyDescent="0.2">
      <c r="A427" s="29"/>
      <c r="B427" s="19"/>
      <c r="E427" s="30"/>
    </row>
    <row r="428" spans="1:5" x14ac:dyDescent="0.2">
      <c r="A428" s="29"/>
      <c r="B428" s="19"/>
      <c r="E428" s="30"/>
    </row>
    <row r="429" spans="1:5" x14ac:dyDescent="0.2">
      <c r="A429" s="29"/>
      <c r="B429" s="19"/>
      <c r="E429" s="30"/>
    </row>
    <row r="430" spans="1:5" x14ac:dyDescent="0.2">
      <c r="A430" s="29"/>
      <c r="B430" s="19"/>
      <c r="E430" s="30"/>
    </row>
    <row r="431" spans="1:5" x14ac:dyDescent="0.2">
      <c r="A431" s="29"/>
      <c r="B431" s="19"/>
      <c r="E431" s="30"/>
    </row>
    <row r="432" spans="1:5" x14ac:dyDescent="0.2">
      <c r="A432" s="29"/>
      <c r="B432" s="19"/>
      <c r="E432" s="30"/>
    </row>
    <row r="433" spans="1:5" x14ac:dyDescent="0.2">
      <c r="A433" s="29"/>
      <c r="B433" s="19"/>
      <c r="E433" s="30"/>
    </row>
    <row r="434" spans="1:5" x14ac:dyDescent="0.2">
      <c r="A434" s="29"/>
      <c r="B434" s="19"/>
      <c r="E434" s="30"/>
    </row>
    <row r="435" spans="1:5" x14ac:dyDescent="0.2">
      <c r="A435" s="29"/>
      <c r="B435" s="19"/>
      <c r="E435" s="30"/>
    </row>
    <row r="436" spans="1:5" x14ac:dyDescent="0.2">
      <c r="A436" s="29"/>
      <c r="B436" s="19"/>
      <c r="E436" s="30"/>
    </row>
    <row r="437" spans="1:5" x14ac:dyDescent="0.2">
      <c r="A437" s="29"/>
      <c r="B437" s="19"/>
      <c r="E437" s="30"/>
    </row>
    <row r="438" spans="1:5" x14ac:dyDescent="0.2">
      <c r="A438" s="29"/>
      <c r="B438" s="19"/>
      <c r="E438" s="30"/>
    </row>
    <row r="439" spans="1:5" x14ac:dyDescent="0.2">
      <c r="A439" s="29"/>
      <c r="B439" s="19"/>
      <c r="E439" s="30"/>
    </row>
    <row r="440" spans="1:5" x14ac:dyDescent="0.2">
      <c r="A440" s="29"/>
      <c r="B440" s="19"/>
      <c r="E440" s="30"/>
    </row>
    <row r="441" spans="1:5" x14ac:dyDescent="0.2">
      <c r="A441" s="29"/>
      <c r="B441" s="19"/>
      <c r="E441" s="30"/>
    </row>
    <row r="442" spans="1:5" x14ac:dyDescent="0.2">
      <c r="A442" s="29"/>
      <c r="B442" s="19"/>
      <c r="E442" s="30"/>
    </row>
    <row r="443" spans="1:5" x14ac:dyDescent="0.2">
      <c r="A443" s="29"/>
      <c r="B443" s="19"/>
      <c r="E443" s="30"/>
    </row>
    <row r="444" spans="1:5" x14ac:dyDescent="0.2">
      <c r="A444" s="29"/>
      <c r="B444" s="19"/>
      <c r="E444" s="30"/>
    </row>
    <row r="445" spans="1:5" x14ac:dyDescent="0.2">
      <c r="A445" s="29"/>
      <c r="B445" s="19"/>
      <c r="E445" s="30"/>
    </row>
    <row r="446" spans="1:5" x14ac:dyDescent="0.2">
      <c r="A446" s="29"/>
      <c r="B446" s="19"/>
      <c r="E446" s="30"/>
    </row>
    <row r="447" spans="1:5" x14ac:dyDescent="0.2">
      <c r="A447" s="29"/>
      <c r="B447" s="19"/>
      <c r="E447" s="30"/>
    </row>
    <row r="448" spans="1:5" x14ac:dyDescent="0.2">
      <c r="A448" s="29"/>
      <c r="B448" s="19"/>
      <c r="E448" s="30"/>
    </row>
    <row r="449" spans="1:5" x14ac:dyDescent="0.2">
      <c r="A449" s="29"/>
      <c r="B449" s="19"/>
      <c r="E449" s="30"/>
    </row>
    <row r="450" spans="1:5" x14ac:dyDescent="0.2">
      <c r="A450" s="29"/>
      <c r="B450" s="19"/>
      <c r="E450" s="30"/>
    </row>
    <row r="451" spans="1:5" x14ac:dyDescent="0.2">
      <c r="A451" s="29"/>
      <c r="B451" s="19"/>
      <c r="E451" s="30"/>
    </row>
    <row r="452" spans="1:5" x14ac:dyDescent="0.2">
      <c r="A452" s="29"/>
      <c r="B452" s="19"/>
      <c r="E452" s="30"/>
    </row>
    <row r="453" spans="1:5" x14ac:dyDescent="0.2">
      <c r="A453" s="29"/>
      <c r="B453" s="19"/>
      <c r="E453" s="30"/>
    </row>
    <row r="454" spans="1:5" x14ac:dyDescent="0.2">
      <c r="A454" s="29"/>
      <c r="B454" s="19"/>
      <c r="E454" s="30"/>
    </row>
    <row r="455" spans="1:5" x14ac:dyDescent="0.2">
      <c r="A455" s="29"/>
      <c r="B455" s="19"/>
      <c r="E455" s="30"/>
    </row>
    <row r="456" spans="1:5" x14ac:dyDescent="0.2">
      <c r="A456" s="29"/>
      <c r="B456" s="19"/>
      <c r="E456" s="30"/>
    </row>
    <row r="457" spans="1:5" x14ac:dyDescent="0.2">
      <c r="A457" s="29"/>
      <c r="B457" s="19"/>
      <c r="E457" s="30"/>
    </row>
    <row r="458" spans="1:5" x14ac:dyDescent="0.2">
      <c r="A458" s="29"/>
      <c r="B458" s="19"/>
      <c r="E458" s="30"/>
    </row>
    <row r="459" spans="1:5" x14ac:dyDescent="0.2">
      <c r="A459" s="29"/>
      <c r="B459" s="19"/>
      <c r="E459" s="30"/>
    </row>
    <row r="460" spans="1:5" x14ac:dyDescent="0.2">
      <c r="A460" s="29"/>
      <c r="B460" s="19"/>
      <c r="E460" s="30"/>
    </row>
    <row r="461" spans="1:5" x14ac:dyDescent="0.2">
      <c r="A461" s="29"/>
      <c r="B461" s="19"/>
      <c r="E461" s="30"/>
    </row>
    <row r="462" spans="1:5" x14ac:dyDescent="0.2">
      <c r="A462" s="29"/>
      <c r="B462" s="19"/>
      <c r="E462" s="30"/>
    </row>
    <row r="463" spans="1:5" x14ac:dyDescent="0.2">
      <c r="A463" s="29"/>
      <c r="B463" s="19"/>
      <c r="E463" s="30"/>
    </row>
    <row r="464" spans="1:5" x14ac:dyDescent="0.2">
      <c r="A464" s="29"/>
      <c r="B464" s="19"/>
      <c r="E464" s="30"/>
    </row>
    <row r="465" spans="1:5" x14ac:dyDescent="0.2">
      <c r="A465" s="29"/>
      <c r="B465" s="19"/>
      <c r="E465" s="30"/>
    </row>
    <row r="466" spans="1:5" x14ac:dyDescent="0.2">
      <c r="A466" s="29"/>
      <c r="B466" s="19"/>
      <c r="E466" s="30"/>
    </row>
    <row r="467" spans="1:5" x14ac:dyDescent="0.2">
      <c r="A467" s="29"/>
      <c r="B467" s="19"/>
      <c r="E467" s="30"/>
    </row>
    <row r="468" spans="1:5" x14ac:dyDescent="0.2">
      <c r="A468" s="29"/>
      <c r="B468" s="19"/>
      <c r="E468" s="30"/>
    </row>
    <row r="469" spans="1:5" x14ac:dyDescent="0.2">
      <c r="A469" s="29"/>
      <c r="B469" s="19"/>
      <c r="E469" s="30"/>
    </row>
    <row r="470" spans="1:5" x14ac:dyDescent="0.2">
      <c r="A470" s="29"/>
      <c r="B470" s="19"/>
      <c r="E470" s="30"/>
    </row>
    <row r="471" spans="1:5" x14ac:dyDescent="0.2">
      <c r="A471" s="29"/>
      <c r="B471" s="19"/>
      <c r="E471" s="30"/>
    </row>
    <row r="472" spans="1:5" x14ac:dyDescent="0.2">
      <c r="A472" s="29"/>
      <c r="B472" s="19"/>
      <c r="E472" s="30"/>
    </row>
    <row r="473" spans="1:5" x14ac:dyDescent="0.2">
      <c r="A473" s="29"/>
      <c r="B473" s="19"/>
      <c r="E473" s="30"/>
    </row>
    <row r="474" spans="1:5" x14ac:dyDescent="0.2">
      <c r="A474" s="29"/>
      <c r="B474" s="19"/>
      <c r="E474" s="30"/>
    </row>
    <row r="475" spans="1:5" x14ac:dyDescent="0.2">
      <c r="A475" s="29"/>
      <c r="B475" s="19"/>
      <c r="E475" s="30"/>
    </row>
    <row r="476" spans="1:5" x14ac:dyDescent="0.2">
      <c r="A476" s="29"/>
      <c r="B476" s="19"/>
      <c r="E476" s="30"/>
    </row>
    <row r="477" spans="1:5" x14ac:dyDescent="0.2">
      <c r="A477" s="29"/>
      <c r="B477" s="19"/>
      <c r="E477" s="30"/>
    </row>
    <row r="478" spans="1:5" x14ac:dyDescent="0.2">
      <c r="A478" s="29"/>
      <c r="B478" s="19"/>
      <c r="E478" s="30"/>
    </row>
    <row r="479" spans="1:5" x14ac:dyDescent="0.2">
      <c r="A479" s="29"/>
      <c r="B479" s="19"/>
      <c r="E479" s="30"/>
    </row>
    <row r="480" spans="1:5" x14ac:dyDescent="0.2">
      <c r="A480" s="29"/>
      <c r="B480" s="19"/>
      <c r="E480" s="30"/>
    </row>
    <row r="481" spans="1:5" x14ac:dyDescent="0.2">
      <c r="A481" s="29"/>
      <c r="B481" s="19"/>
      <c r="E481" s="30"/>
    </row>
    <row r="482" spans="1:5" x14ac:dyDescent="0.2">
      <c r="A482" s="29"/>
      <c r="B482" s="19"/>
      <c r="E482" s="30"/>
    </row>
    <row r="483" spans="1:5" x14ac:dyDescent="0.2">
      <c r="A483" s="29"/>
      <c r="B483" s="19"/>
      <c r="E483" s="30"/>
    </row>
    <row r="484" spans="1:5" x14ac:dyDescent="0.2">
      <c r="A484" s="29"/>
      <c r="B484" s="19"/>
      <c r="E484" s="30"/>
    </row>
    <row r="485" spans="1:5" x14ac:dyDescent="0.2">
      <c r="A485" s="29"/>
      <c r="B485" s="19"/>
      <c r="E485" s="30"/>
    </row>
    <row r="486" spans="1:5" x14ac:dyDescent="0.2">
      <c r="A486" s="29"/>
      <c r="B486" s="19"/>
      <c r="E486" s="30"/>
    </row>
    <row r="487" spans="1:5" x14ac:dyDescent="0.2">
      <c r="A487" s="29"/>
      <c r="B487" s="19"/>
      <c r="E487" s="30"/>
    </row>
    <row r="488" spans="1:5" x14ac:dyDescent="0.2">
      <c r="A488" s="29"/>
      <c r="B488" s="19"/>
      <c r="E488" s="30"/>
    </row>
    <row r="489" spans="1:5" x14ac:dyDescent="0.2">
      <c r="A489" s="29"/>
      <c r="B489" s="19"/>
      <c r="E489" s="30"/>
    </row>
    <row r="490" spans="1:5" x14ac:dyDescent="0.2">
      <c r="A490" s="29"/>
      <c r="B490" s="19"/>
      <c r="E490" s="30"/>
    </row>
    <row r="491" spans="1:5" x14ac:dyDescent="0.2">
      <c r="A491" s="29"/>
      <c r="B491" s="19"/>
      <c r="E491" s="30"/>
    </row>
    <row r="492" spans="1:5" x14ac:dyDescent="0.2">
      <c r="A492" s="29"/>
      <c r="B492" s="19"/>
      <c r="E492" s="30"/>
    </row>
    <row r="493" spans="1:5" x14ac:dyDescent="0.2">
      <c r="A493" s="29"/>
      <c r="B493" s="19"/>
      <c r="E493" s="30"/>
    </row>
    <row r="494" spans="1:5" x14ac:dyDescent="0.2">
      <c r="A494" s="29"/>
      <c r="B494" s="19"/>
      <c r="E494" s="30"/>
    </row>
    <row r="495" spans="1:5" x14ac:dyDescent="0.2">
      <c r="A495" s="29"/>
      <c r="B495" s="19"/>
      <c r="E495" s="30"/>
    </row>
    <row r="496" spans="1:5" x14ac:dyDescent="0.2">
      <c r="A496" s="29"/>
      <c r="B496" s="19"/>
      <c r="E496" s="30"/>
    </row>
    <row r="497" spans="1:5" x14ac:dyDescent="0.2">
      <c r="A497" s="29"/>
      <c r="B497" s="19"/>
      <c r="E497" s="30"/>
    </row>
    <row r="498" spans="1:5" x14ac:dyDescent="0.2">
      <c r="A498" s="29"/>
      <c r="B498" s="19"/>
      <c r="E498" s="30"/>
    </row>
    <row r="499" spans="1:5" x14ac:dyDescent="0.2">
      <c r="A499" s="29"/>
      <c r="B499" s="19"/>
      <c r="E499" s="30"/>
    </row>
    <row r="500" spans="1:5" x14ac:dyDescent="0.2">
      <c r="A500" s="29"/>
      <c r="B500" s="19"/>
      <c r="E500" s="30"/>
    </row>
    <row r="501" spans="1:5" x14ac:dyDescent="0.2">
      <c r="A501" s="29"/>
      <c r="B501" s="19"/>
      <c r="E501" s="30"/>
    </row>
    <row r="502" spans="1:5" x14ac:dyDescent="0.2">
      <c r="A502" s="29"/>
      <c r="B502" s="19"/>
      <c r="E502" s="30"/>
    </row>
    <row r="503" spans="1:5" x14ac:dyDescent="0.2">
      <c r="A503" s="29"/>
      <c r="B503" s="19"/>
      <c r="E503" s="30"/>
    </row>
    <row r="504" spans="1:5" x14ac:dyDescent="0.2">
      <c r="A504" s="29"/>
      <c r="B504" s="19"/>
      <c r="E504" s="30"/>
    </row>
    <row r="505" spans="1:5" x14ac:dyDescent="0.2">
      <c r="A505" s="29"/>
      <c r="B505" s="19"/>
      <c r="E505" s="30"/>
    </row>
    <row r="506" spans="1:5" x14ac:dyDescent="0.2">
      <c r="A506" s="29"/>
      <c r="B506" s="19"/>
      <c r="E506" s="30"/>
    </row>
    <row r="507" spans="1:5" x14ac:dyDescent="0.2">
      <c r="A507" s="29"/>
      <c r="B507" s="19"/>
      <c r="E507" s="30"/>
    </row>
    <row r="508" spans="1:5" x14ac:dyDescent="0.2">
      <c r="A508" s="29"/>
      <c r="B508" s="19"/>
      <c r="E508" s="30"/>
    </row>
    <row r="509" spans="1:5" x14ac:dyDescent="0.2">
      <c r="A509" s="29"/>
      <c r="B509" s="19"/>
      <c r="E509" s="30"/>
    </row>
    <row r="510" spans="1:5" x14ac:dyDescent="0.2">
      <c r="A510" s="29"/>
      <c r="B510" s="19"/>
      <c r="E510" s="30"/>
    </row>
    <row r="511" spans="1:5" x14ac:dyDescent="0.2">
      <c r="A511" s="29"/>
      <c r="B511" s="19"/>
      <c r="E511" s="30"/>
    </row>
    <row r="512" spans="1:5" x14ac:dyDescent="0.2">
      <c r="A512" s="29"/>
      <c r="B512" s="19"/>
      <c r="E512" s="30"/>
    </row>
    <row r="513" spans="1:5" x14ac:dyDescent="0.2">
      <c r="A513" s="29"/>
      <c r="B513" s="19"/>
      <c r="E513" s="30"/>
    </row>
    <row r="514" spans="1:5" x14ac:dyDescent="0.2">
      <c r="A514" s="29"/>
      <c r="B514" s="19"/>
      <c r="E514" s="30"/>
    </row>
    <row r="515" spans="1:5" x14ac:dyDescent="0.2">
      <c r="A515" s="29"/>
      <c r="B515" s="19"/>
      <c r="E515" s="30"/>
    </row>
    <row r="516" spans="1:5" x14ac:dyDescent="0.2">
      <c r="A516" s="29"/>
      <c r="B516" s="19"/>
      <c r="E516" s="30"/>
    </row>
    <row r="517" spans="1:5" x14ac:dyDescent="0.2">
      <c r="A517" s="29"/>
      <c r="B517" s="19"/>
      <c r="E517" s="30"/>
    </row>
    <row r="518" spans="1:5" x14ac:dyDescent="0.2">
      <c r="A518" s="29"/>
      <c r="B518" s="19"/>
      <c r="E518" s="30"/>
    </row>
    <row r="519" spans="1:5" x14ac:dyDescent="0.2">
      <c r="A519" s="29"/>
      <c r="B519" s="19"/>
      <c r="E519" s="30"/>
    </row>
    <row r="520" spans="1:5" x14ac:dyDescent="0.2">
      <c r="A520" s="29"/>
      <c r="B520" s="19"/>
      <c r="E520" s="30"/>
    </row>
    <row r="521" spans="1:5" x14ac:dyDescent="0.2">
      <c r="A521" s="29"/>
      <c r="B521" s="19"/>
      <c r="E521" s="30"/>
    </row>
    <row r="522" spans="1:5" x14ac:dyDescent="0.2">
      <c r="A522" s="29"/>
      <c r="B522" s="19"/>
      <c r="E522" s="30"/>
    </row>
    <row r="523" spans="1:5" x14ac:dyDescent="0.2">
      <c r="A523" s="29"/>
      <c r="B523" s="19"/>
      <c r="E523" s="30"/>
    </row>
    <row r="524" spans="1:5" x14ac:dyDescent="0.2">
      <c r="A524" s="29"/>
      <c r="B524" s="19"/>
      <c r="E524" s="30"/>
    </row>
    <row r="525" spans="1:5" x14ac:dyDescent="0.2">
      <c r="A525" s="29"/>
      <c r="B525" s="19"/>
      <c r="E525" s="30"/>
    </row>
    <row r="526" spans="1:5" x14ac:dyDescent="0.2">
      <c r="A526" s="29"/>
      <c r="B526" s="19"/>
      <c r="E526" s="30"/>
    </row>
    <row r="527" spans="1:5" x14ac:dyDescent="0.2">
      <c r="A527" s="29"/>
      <c r="B527" s="19"/>
      <c r="E527" s="30"/>
    </row>
    <row r="528" spans="1:5" x14ac:dyDescent="0.2">
      <c r="A528" s="29"/>
      <c r="B528" s="19"/>
      <c r="E528" s="30"/>
    </row>
    <row r="529" spans="1:5" x14ac:dyDescent="0.2">
      <c r="A529" s="29"/>
      <c r="B529" s="19"/>
      <c r="E529" s="30"/>
    </row>
    <row r="530" spans="1:5" x14ac:dyDescent="0.2">
      <c r="A530" s="29"/>
      <c r="B530" s="19"/>
      <c r="E530" s="30"/>
    </row>
    <row r="531" spans="1:5" x14ac:dyDescent="0.2">
      <c r="A531" s="29"/>
      <c r="B531" s="19"/>
      <c r="E531" s="30"/>
    </row>
    <row r="532" spans="1:5" x14ac:dyDescent="0.2">
      <c r="A532" s="29"/>
      <c r="B532" s="19"/>
      <c r="E532" s="30"/>
    </row>
    <row r="533" spans="1:5" x14ac:dyDescent="0.2">
      <c r="A533" s="29"/>
      <c r="B533" s="19"/>
      <c r="E533" s="30"/>
    </row>
    <row r="534" spans="1:5" x14ac:dyDescent="0.2">
      <c r="A534" s="29"/>
      <c r="B534" s="19"/>
      <c r="E534" s="30"/>
    </row>
    <row r="535" spans="1:5" x14ac:dyDescent="0.2">
      <c r="A535" s="29"/>
      <c r="B535" s="19"/>
      <c r="E535" s="30"/>
    </row>
    <row r="536" spans="1:5" x14ac:dyDescent="0.2">
      <c r="A536" s="29"/>
      <c r="B536" s="19"/>
      <c r="E536" s="30"/>
    </row>
    <row r="537" spans="1:5" x14ac:dyDescent="0.2">
      <c r="A537" s="29"/>
      <c r="B537" s="19"/>
      <c r="E537" s="30"/>
    </row>
    <row r="538" spans="1:5" x14ac:dyDescent="0.2">
      <c r="A538" s="29"/>
      <c r="B538" s="19"/>
      <c r="E538" s="30"/>
    </row>
    <row r="539" spans="1:5" x14ac:dyDescent="0.2">
      <c r="A539" s="29"/>
      <c r="B539" s="19"/>
      <c r="E539" s="30"/>
    </row>
    <row r="540" spans="1:5" x14ac:dyDescent="0.2">
      <c r="A540" s="29"/>
      <c r="B540" s="19"/>
      <c r="E540" s="30"/>
    </row>
    <row r="541" spans="1:5" x14ac:dyDescent="0.2">
      <c r="A541" s="29"/>
      <c r="B541" s="19"/>
      <c r="E541" s="30"/>
    </row>
    <row r="542" spans="1:5" x14ac:dyDescent="0.2">
      <c r="A542" s="29"/>
      <c r="B542" s="19"/>
      <c r="E542" s="30"/>
    </row>
    <row r="543" spans="1:5" x14ac:dyDescent="0.2">
      <c r="A543" s="29"/>
      <c r="B543" s="19"/>
      <c r="E543" s="30"/>
    </row>
    <row r="544" spans="1:5" x14ac:dyDescent="0.2">
      <c r="A544" s="29"/>
      <c r="B544" s="19"/>
      <c r="E544" s="30"/>
    </row>
    <row r="545" spans="1:5" x14ac:dyDescent="0.2">
      <c r="A545" s="29"/>
      <c r="B545" s="19"/>
      <c r="E545" s="30"/>
    </row>
    <row r="546" spans="1:5" x14ac:dyDescent="0.2">
      <c r="A546" s="29"/>
      <c r="B546" s="19"/>
      <c r="E546" s="30"/>
    </row>
    <row r="547" spans="1:5" x14ac:dyDescent="0.2">
      <c r="A547" s="29"/>
      <c r="B547" s="19"/>
      <c r="E547" s="30"/>
    </row>
    <row r="548" spans="1:5" x14ac:dyDescent="0.2">
      <c r="A548" s="29"/>
      <c r="B548" s="19"/>
      <c r="E548" s="30"/>
    </row>
    <row r="549" spans="1:5" x14ac:dyDescent="0.2">
      <c r="A549" s="29"/>
      <c r="B549" s="19"/>
      <c r="E549" s="30"/>
    </row>
    <row r="550" spans="1:5" x14ac:dyDescent="0.2">
      <c r="A550" s="29"/>
      <c r="B550" s="19"/>
      <c r="E550" s="30"/>
    </row>
    <row r="551" spans="1:5" x14ac:dyDescent="0.2">
      <c r="A551" s="29"/>
      <c r="B551" s="19"/>
      <c r="E551" s="30"/>
    </row>
    <row r="552" spans="1:5" x14ac:dyDescent="0.2">
      <c r="A552" s="29"/>
      <c r="B552" s="19"/>
      <c r="E552" s="30"/>
    </row>
    <row r="553" spans="1:5" x14ac:dyDescent="0.2">
      <c r="A553" s="29"/>
      <c r="B553" s="19"/>
      <c r="E553" s="30"/>
    </row>
    <row r="554" spans="1:5" x14ac:dyDescent="0.2">
      <c r="A554" s="29"/>
      <c r="B554" s="19"/>
      <c r="E554" s="30"/>
    </row>
    <row r="555" spans="1:5" x14ac:dyDescent="0.2">
      <c r="A555" s="29"/>
      <c r="B555" s="19"/>
      <c r="E555" s="30"/>
    </row>
    <row r="556" spans="1:5" x14ac:dyDescent="0.2">
      <c r="A556" s="29"/>
      <c r="B556" s="19"/>
      <c r="E556" s="30"/>
    </row>
    <row r="557" spans="1:5" x14ac:dyDescent="0.2">
      <c r="A557" s="29"/>
      <c r="B557" s="19"/>
      <c r="E557" s="30"/>
    </row>
    <row r="558" spans="1:5" x14ac:dyDescent="0.2">
      <c r="A558" s="29"/>
      <c r="B558" s="19"/>
      <c r="E558" s="30"/>
    </row>
    <row r="559" spans="1:5" x14ac:dyDescent="0.2">
      <c r="A559" s="29"/>
      <c r="B559" s="19"/>
      <c r="E559" s="30"/>
    </row>
    <row r="560" spans="1:5" x14ac:dyDescent="0.2">
      <c r="A560" s="29"/>
      <c r="B560" s="19"/>
      <c r="E560" s="30"/>
    </row>
    <row r="561" spans="1:5" x14ac:dyDescent="0.2">
      <c r="A561" s="29"/>
      <c r="B561" s="19"/>
      <c r="E561" s="30"/>
    </row>
    <row r="562" spans="1:5" x14ac:dyDescent="0.2">
      <c r="A562" s="29"/>
      <c r="B562" s="19"/>
      <c r="E562" s="30"/>
    </row>
    <row r="563" spans="1:5" x14ac:dyDescent="0.2">
      <c r="A563" s="29"/>
      <c r="B563" s="19"/>
      <c r="E563" s="30"/>
    </row>
    <row r="564" spans="1:5" x14ac:dyDescent="0.2">
      <c r="A564" s="29"/>
      <c r="B564" s="19"/>
      <c r="E564" s="30"/>
    </row>
    <row r="565" spans="1:5" x14ac:dyDescent="0.2">
      <c r="A565" s="29"/>
      <c r="B565" s="19"/>
      <c r="E565" s="30"/>
    </row>
    <row r="566" spans="1:5" x14ac:dyDescent="0.2">
      <c r="A566" s="29"/>
      <c r="B566" s="19"/>
      <c r="E566" s="30"/>
    </row>
    <row r="567" spans="1:5" x14ac:dyDescent="0.2">
      <c r="A567" s="29"/>
      <c r="B567" s="19"/>
      <c r="E567" s="30"/>
    </row>
    <row r="568" spans="1:5" x14ac:dyDescent="0.2">
      <c r="A568" s="29"/>
      <c r="B568" s="19"/>
      <c r="E568" s="30"/>
    </row>
    <row r="569" spans="1:5" x14ac:dyDescent="0.2">
      <c r="A569" s="29"/>
      <c r="B569" s="19"/>
      <c r="E569" s="30"/>
    </row>
    <row r="570" spans="1:5" x14ac:dyDescent="0.2">
      <c r="A570" s="29"/>
      <c r="B570" s="19"/>
      <c r="E570" s="30"/>
    </row>
    <row r="571" spans="1:5" x14ac:dyDescent="0.2">
      <c r="A571" s="29"/>
      <c r="B571" s="19"/>
      <c r="E571" s="30"/>
    </row>
    <row r="572" spans="1:5" x14ac:dyDescent="0.2">
      <c r="A572" s="29"/>
      <c r="B572" s="19"/>
      <c r="E572" s="30"/>
    </row>
    <row r="573" spans="1:5" x14ac:dyDescent="0.2">
      <c r="A573" s="29"/>
      <c r="B573" s="19"/>
      <c r="E573" s="30"/>
    </row>
    <row r="574" spans="1:5" x14ac:dyDescent="0.2">
      <c r="A574" s="29"/>
      <c r="B574" s="19"/>
      <c r="E574" s="30"/>
    </row>
    <row r="575" spans="1:5" x14ac:dyDescent="0.2">
      <c r="A575" s="29"/>
      <c r="B575" s="19"/>
      <c r="E575" s="30"/>
    </row>
    <row r="576" spans="1:5" x14ac:dyDescent="0.2">
      <c r="A576" s="29"/>
      <c r="B576" s="19"/>
      <c r="E576" s="30"/>
    </row>
    <row r="577" spans="1:5" x14ac:dyDescent="0.2">
      <c r="A577" s="29"/>
      <c r="B577" s="19"/>
      <c r="E577" s="30"/>
    </row>
    <row r="578" spans="1:5" x14ac:dyDescent="0.2">
      <c r="A578" s="29"/>
      <c r="B578" s="19"/>
      <c r="E578" s="30"/>
    </row>
    <row r="579" spans="1:5" x14ac:dyDescent="0.2">
      <c r="A579" s="29"/>
      <c r="B579" s="19"/>
      <c r="E579" s="30"/>
    </row>
    <row r="580" spans="1:5" x14ac:dyDescent="0.2">
      <c r="A580" s="29"/>
      <c r="B580" s="19"/>
      <c r="E580" s="30"/>
    </row>
    <row r="581" spans="1:5" x14ac:dyDescent="0.2">
      <c r="A581" s="29"/>
      <c r="B581" s="19"/>
      <c r="E581" s="30"/>
    </row>
    <row r="582" spans="1:5" x14ac:dyDescent="0.2">
      <c r="A582" s="29"/>
      <c r="B582" s="19"/>
      <c r="E582" s="30"/>
    </row>
    <row r="583" spans="1:5" x14ac:dyDescent="0.2">
      <c r="A583" s="29"/>
      <c r="B583" s="19"/>
      <c r="E583" s="30"/>
    </row>
    <row r="584" spans="1:5" x14ac:dyDescent="0.2">
      <c r="A584" s="29"/>
      <c r="B584" s="19"/>
      <c r="E584" s="30"/>
    </row>
    <row r="585" spans="1:5" x14ac:dyDescent="0.2">
      <c r="A585" s="29"/>
      <c r="B585" s="19"/>
      <c r="E585" s="30"/>
    </row>
    <row r="586" spans="1:5" x14ac:dyDescent="0.2">
      <c r="A586" s="29"/>
      <c r="B586" s="19"/>
      <c r="E586" s="30"/>
    </row>
    <row r="587" spans="1:5" x14ac:dyDescent="0.2">
      <c r="A587" s="29"/>
      <c r="B587" s="19"/>
      <c r="E587" s="30"/>
    </row>
    <row r="588" spans="1:5" x14ac:dyDescent="0.2">
      <c r="A588" s="29"/>
      <c r="B588" s="19"/>
      <c r="E588" s="30"/>
    </row>
    <row r="589" spans="1:5" x14ac:dyDescent="0.2">
      <c r="A589" s="29"/>
      <c r="B589" s="19"/>
      <c r="E589" s="30"/>
    </row>
    <row r="590" spans="1:5" x14ac:dyDescent="0.2">
      <c r="A590" s="29"/>
      <c r="B590" s="19"/>
      <c r="E590" s="30"/>
    </row>
    <row r="591" spans="1:5" x14ac:dyDescent="0.2">
      <c r="A591" s="29"/>
      <c r="B591" s="19"/>
      <c r="E591" s="30"/>
    </row>
    <row r="592" spans="1:5" x14ac:dyDescent="0.2">
      <c r="A592" s="29"/>
      <c r="B592" s="19"/>
      <c r="E592" s="30"/>
    </row>
    <row r="593" spans="1:5" x14ac:dyDescent="0.2">
      <c r="A593" s="29"/>
      <c r="B593" s="19"/>
      <c r="E593" s="30"/>
    </row>
    <row r="594" spans="1:5" x14ac:dyDescent="0.2">
      <c r="A594" s="29"/>
      <c r="B594" s="19"/>
      <c r="E594" s="30"/>
    </row>
    <row r="595" spans="1:5" x14ac:dyDescent="0.2">
      <c r="A595" s="29"/>
      <c r="B595" s="19"/>
      <c r="E595" s="30"/>
    </row>
    <row r="596" spans="1:5" x14ac:dyDescent="0.2">
      <c r="A596" s="29"/>
      <c r="B596" s="19"/>
      <c r="E596" s="30"/>
    </row>
    <row r="597" spans="1:5" x14ac:dyDescent="0.2">
      <c r="A597" s="29"/>
      <c r="B597" s="19"/>
      <c r="E597" s="30"/>
    </row>
    <row r="598" spans="1:5" x14ac:dyDescent="0.2">
      <c r="A598" s="29"/>
      <c r="B598" s="19"/>
      <c r="E598" s="30"/>
    </row>
    <row r="599" spans="1:5" x14ac:dyDescent="0.2">
      <c r="A599" s="29"/>
      <c r="B599" s="19"/>
      <c r="E599" s="30"/>
    </row>
    <row r="600" spans="1:5" x14ac:dyDescent="0.2">
      <c r="A600" s="29"/>
      <c r="B600" s="19"/>
      <c r="E600" s="30"/>
    </row>
    <row r="601" spans="1:5" x14ac:dyDescent="0.2">
      <c r="A601" s="29"/>
      <c r="B601" s="19"/>
      <c r="E601" s="30"/>
    </row>
    <row r="602" spans="1:5" x14ac:dyDescent="0.2">
      <c r="A602" s="29"/>
      <c r="B602" s="19"/>
      <c r="E602" s="30"/>
    </row>
    <row r="603" spans="1:5" x14ac:dyDescent="0.2">
      <c r="A603" s="29"/>
      <c r="B603" s="19"/>
      <c r="E603" s="30"/>
    </row>
    <row r="604" spans="1:5" x14ac:dyDescent="0.2">
      <c r="A604" s="29"/>
      <c r="B604" s="19"/>
      <c r="E604" s="30"/>
    </row>
    <row r="605" spans="1:5" x14ac:dyDescent="0.2">
      <c r="A605" s="29"/>
      <c r="B605" s="19"/>
      <c r="E605" s="30"/>
    </row>
    <row r="606" spans="1:5" x14ac:dyDescent="0.2">
      <c r="A606" s="29"/>
      <c r="B606" s="19"/>
      <c r="E606" s="30"/>
    </row>
    <row r="607" spans="1:5" x14ac:dyDescent="0.2">
      <c r="A607" s="29"/>
      <c r="B607" s="19"/>
      <c r="E607" s="30"/>
    </row>
    <row r="608" spans="1:5" x14ac:dyDescent="0.2">
      <c r="A608" s="29"/>
      <c r="B608" s="19"/>
      <c r="E608" s="30"/>
    </row>
    <row r="609" spans="1:5" x14ac:dyDescent="0.2">
      <c r="A609" s="29"/>
      <c r="B609" s="19"/>
      <c r="E609" s="30"/>
    </row>
    <row r="610" spans="1:5" x14ac:dyDescent="0.2">
      <c r="A610" s="29"/>
      <c r="B610" s="19"/>
      <c r="E610" s="30"/>
    </row>
    <row r="611" spans="1:5" x14ac:dyDescent="0.2">
      <c r="A611" s="29"/>
      <c r="B611" s="19"/>
      <c r="E611" s="30"/>
    </row>
    <row r="612" spans="1:5" x14ac:dyDescent="0.2">
      <c r="A612" s="29"/>
      <c r="B612" s="19"/>
      <c r="E612" s="30"/>
    </row>
    <row r="613" spans="1:5" x14ac:dyDescent="0.2">
      <c r="A613" s="29"/>
      <c r="B613" s="19"/>
      <c r="E613" s="30"/>
    </row>
    <row r="614" spans="1:5" x14ac:dyDescent="0.2">
      <c r="A614" s="29"/>
      <c r="B614" s="19"/>
      <c r="E614" s="30"/>
    </row>
    <row r="615" spans="1:5" x14ac:dyDescent="0.2">
      <c r="A615" s="29"/>
      <c r="B615" s="19"/>
      <c r="E615" s="30"/>
    </row>
    <row r="616" spans="1:5" x14ac:dyDescent="0.2">
      <c r="A616" s="29"/>
      <c r="B616" s="19"/>
      <c r="E616" s="30"/>
    </row>
    <row r="617" spans="1:5" x14ac:dyDescent="0.2">
      <c r="A617" s="29"/>
      <c r="B617" s="19"/>
      <c r="E617" s="30"/>
    </row>
    <row r="618" spans="1:5" x14ac:dyDescent="0.2">
      <c r="A618" s="29"/>
      <c r="B618" s="19"/>
      <c r="E618" s="30"/>
    </row>
    <row r="619" spans="1:5" x14ac:dyDescent="0.2">
      <c r="A619" s="29"/>
      <c r="B619" s="19"/>
      <c r="E619" s="30"/>
    </row>
    <row r="620" spans="1:5" x14ac:dyDescent="0.2">
      <c r="A620" s="29"/>
      <c r="B620" s="19"/>
      <c r="E620" s="30"/>
    </row>
    <row r="621" spans="1:5" x14ac:dyDescent="0.2">
      <c r="A621" s="29"/>
      <c r="B621" s="19"/>
      <c r="E621" s="30"/>
    </row>
    <row r="622" spans="1:5" x14ac:dyDescent="0.2">
      <c r="A622" s="29"/>
      <c r="B622" s="19"/>
      <c r="E622" s="30"/>
    </row>
    <row r="623" spans="1:5" x14ac:dyDescent="0.2">
      <c r="A623" s="29"/>
      <c r="B623" s="19"/>
      <c r="E623" s="30"/>
    </row>
    <row r="624" spans="1:5" x14ac:dyDescent="0.2">
      <c r="A624" s="29"/>
      <c r="B624" s="19"/>
      <c r="E624" s="30"/>
    </row>
    <row r="625" spans="1:5" x14ac:dyDescent="0.2">
      <c r="A625" s="29"/>
      <c r="B625" s="19"/>
      <c r="E625" s="30"/>
    </row>
    <row r="626" spans="1:5" x14ac:dyDescent="0.2">
      <c r="A626" s="29"/>
      <c r="B626" s="19"/>
      <c r="E626" s="30"/>
    </row>
    <row r="627" spans="1:5" x14ac:dyDescent="0.2">
      <c r="A627" s="29"/>
      <c r="B627" s="19"/>
      <c r="E627" s="30"/>
    </row>
    <row r="628" spans="1:5" x14ac:dyDescent="0.2">
      <c r="A628" s="29"/>
      <c r="B628" s="19"/>
      <c r="E628" s="30"/>
    </row>
    <row r="629" spans="1:5" x14ac:dyDescent="0.2">
      <c r="A629" s="29"/>
      <c r="B629" s="19"/>
      <c r="E629" s="30"/>
    </row>
    <row r="630" spans="1:5" x14ac:dyDescent="0.2">
      <c r="A630" s="29"/>
      <c r="B630" s="19"/>
      <c r="E630" s="30"/>
    </row>
    <row r="631" spans="1:5" x14ac:dyDescent="0.2">
      <c r="A631" s="29"/>
      <c r="B631" s="19"/>
      <c r="E631" s="30"/>
    </row>
    <row r="632" spans="1:5" x14ac:dyDescent="0.2">
      <c r="A632" s="29"/>
      <c r="B632" s="19"/>
      <c r="E632" s="30"/>
    </row>
    <row r="633" spans="1:5" x14ac:dyDescent="0.2">
      <c r="A633" s="29"/>
      <c r="B633" s="19"/>
      <c r="E633" s="30"/>
    </row>
    <row r="634" spans="1:5" x14ac:dyDescent="0.2">
      <c r="A634" s="29"/>
      <c r="B634" s="19"/>
      <c r="E634" s="30"/>
    </row>
    <row r="635" spans="1:5" x14ac:dyDescent="0.2">
      <c r="A635" s="29"/>
      <c r="B635" s="19"/>
      <c r="E635" s="30"/>
    </row>
    <row r="636" spans="1:5" x14ac:dyDescent="0.2">
      <c r="A636" s="29"/>
      <c r="B636" s="19"/>
      <c r="E636" s="30"/>
    </row>
    <row r="637" spans="1:5" x14ac:dyDescent="0.2">
      <c r="A637" s="29"/>
      <c r="B637" s="19"/>
      <c r="E637" s="30"/>
    </row>
    <row r="638" spans="1:5" x14ac:dyDescent="0.2">
      <c r="A638" s="29"/>
      <c r="B638" s="19"/>
      <c r="E638" s="30"/>
    </row>
    <row r="639" spans="1:5" x14ac:dyDescent="0.2">
      <c r="A639" s="29"/>
      <c r="B639" s="19"/>
      <c r="E639" s="30"/>
    </row>
    <row r="640" spans="1:5" x14ac:dyDescent="0.2">
      <c r="A640" s="29"/>
      <c r="B640" s="19"/>
      <c r="E640" s="30"/>
    </row>
    <row r="641" spans="1:5" x14ac:dyDescent="0.2">
      <c r="A641" s="29"/>
      <c r="B641" s="19"/>
      <c r="E641" s="30"/>
    </row>
    <row r="642" spans="1:5" x14ac:dyDescent="0.2">
      <c r="A642" s="29"/>
      <c r="B642" s="19"/>
      <c r="E642" s="30"/>
    </row>
    <row r="643" spans="1:5" x14ac:dyDescent="0.2">
      <c r="A643" s="29"/>
      <c r="B643" s="19"/>
      <c r="E643" s="30"/>
    </row>
    <row r="644" spans="1:5" x14ac:dyDescent="0.2">
      <c r="A644" s="29"/>
      <c r="B644" s="19"/>
      <c r="E644" s="30"/>
    </row>
    <row r="645" spans="1:5" x14ac:dyDescent="0.2">
      <c r="A645" s="29"/>
      <c r="B645" s="19"/>
      <c r="E645" s="30"/>
    </row>
    <row r="646" spans="1:5" x14ac:dyDescent="0.2">
      <c r="A646" s="29"/>
      <c r="B646" s="19"/>
      <c r="E646" s="30"/>
    </row>
    <row r="647" spans="1:5" x14ac:dyDescent="0.2">
      <c r="A647" s="29"/>
      <c r="B647" s="19"/>
      <c r="E647" s="30"/>
    </row>
    <row r="648" spans="1:5" x14ac:dyDescent="0.2">
      <c r="A648" s="29"/>
      <c r="B648" s="19"/>
      <c r="E648" s="30"/>
    </row>
    <row r="649" spans="1:5" x14ac:dyDescent="0.2">
      <c r="A649" s="29"/>
      <c r="B649" s="19"/>
      <c r="E649" s="30"/>
    </row>
    <row r="650" spans="1:5" x14ac:dyDescent="0.2">
      <c r="A650" s="29"/>
      <c r="B650" s="19"/>
      <c r="E650" s="30"/>
    </row>
    <row r="651" spans="1:5" x14ac:dyDescent="0.2">
      <c r="A651" s="29"/>
      <c r="B651" s="19"/>
      <c r="E651" s="30"/>
    </row>
    <row r="652" spans="1:5" x14ac:dyDescent="0.2">
      <c r="A652" s="29"/>
      <c r="B652" s="19"/>
      <c r="E652" s="30"/>
    </row>
    <row r="653" spans="1:5" x14ac:dyDescent="0.2">
      <c r="A653" s="29"/>
      <c r="B653" s="19"/>
      <c r="E653" s="30"/>
    </row>
    <row r="654" spans="1:5" x14ac:dyDescent="0.2">
      <c r="A654" s="29"/>
      <c r="B654" s="19"/>
      <c r="E654" s="30"/>
    </row>
    <row r="655" spans="1:5" x14ac:dyDescent="0.2">
      <c r="A655" s="29"/>
      <c r="B655" s="19"/>
      <c r="E655" s="30"/>
    </row>
    <row r="656" spans="1:5" x14ac:dyDescent="0.2">
      <c r="A656" s="29"/>
      <c r="B656" s="19"/>
      <c r="E656" s="30"/>
    </row>
    <row r="657" spans="1:5" x14ac:dyDescent="0.2">
      <c r="A657" s="29"/>
      <c r="B657" s="19"/>
      <c r="E657" s="30"/>
    </row>
    <row r="658" spans="1:5" x14ac:dyDescent="0.2">
      <c r="A658" s="29"/>
      <c r="B658" s="19"/>
      <c r="E658" s="30"/>
    </row>
    <row r="659" spans="1:5" x14ac:dyDescent="0.2">
      <c r="A659" s="29"/>
      <c r="B659" s="19"/>
      <c r="E659" s="30"/>
    </row>
    <row r="660" spans="1:5" x14ac:dyDescent="0.2">
      <c r="A660" s="29"/>
      <c r="B660" s="19"/>
      <c r="E660" s="30"/>
    </row>
    <row r="661" spans="1:5" x14ac:dyDescent="0.2">
      <c r="A661" s="29"/>
      <c r="B661" s="19"/>
      <c r="E661" s="30"/>
    </row>
    <row r="662" spans="1:5" x14ac:dyDescent="0.2">
      <c r="A662" s="29"/>
      <c r="B662" s="19"/>
      <c r="E662" s="30"/>
    </row>
    <row r="663" spans="1:5" x14ac:dyDescent="0.2">
      <c r="A663" s="29"/>
      <c r="B663" s="19"/>
      <c r="E663" s="30"/>
    </row>
    <row r="664" spans="1:5" x14ac:dyDescent="0.2">
      <c r="A664" s="29"/>
      <c r="B664" s="19"/>
      <c r="E664" s="30"/>
    </row>
    <row r="665" spans="1:5" x14ac:dyDescent="0.2">
      <c r="A665" s="29"/>
      <c r="B665" s="19"/>
      <c r="E665" s="30"/>
    </row>
    <row r="666" spans="1:5" x14ac:dyDescent="0.2">
      <c r="A666" s="29"/>
      <c r="B666" s="19"/>
      <c r="E666" s="30"/>
    </row>
    <row r="667" spans="1:5" x14ac:dyDescent="0.2">
      <c r="A667" s="29"/>
      <c r="B667" s="19"/>
      <c r="E667" s="30"/>
    </row>
    <row r="668" spans="1:5" x14ac:dyDescent="0.2">
      <c r="A668" s="29"/>
      <c r="B668" s="19"/>
      <c r="E668" s="30"/>
    </row>
    <row r="669" spans="1:5" x14ac:dyDescent="0.2">
      <c r="A669" s="29"/>
      <c r="B669" s="19"/>
      <c r="E669" s="30"/>
    </row>
    <row r="670" spans="1:5" x14ac:dyDescent="0.2">
      <c r="A670" s="29"/>
      <c r="B670" s="19"/>
      <c r="E670" s="30"/>
    </row>
    <row r="671" spans="1:5" x14ac:dyDescent="0.2">
      <c r="A671" s="29"/>
      <c r="B671" s="19"/>
      <c r="E671" s="30"/>
    </row>
    <row r="672" spans="1:5" x14ac:dyDescent="0.2">
      <c r="A672" s="29"/>
      <c r="B672" s="19"/>
      <c r="E672" s="30"/>
    </row>
    <row r="673" spans="1:5" x14ac:dyDescent="0.2">
      <c r="A673" s="29"/>
      <c r="B673" s="19"/>
      <c r="E673" s="30"/>
    </row>
    <row r="674" spans="1:5" x14ac:dyDescent="0.2">
      <c r="A674" s="29"/>
      <c r="B674" s="19"/>
      <c r="E674" s="30"/>
    </row>
    <row r="675" spans="1:5" x14ac:dyDescent="0.2">
      <c r="A675" s="29"/>
      <c r="B675" s="19"/>
      <c r="E675" s="30"/>
    </row>
    <row r="676" spans="1:5" x14ac:dyDescent="0.2">
      <c r="A676" s="29"/>
      <c r="B676" s="19"/>
      <c r="E676" s="30"/>
    </row>
    <row r="677" spans="1:5" x14ac:dyDescent="0.2">
      <c r="A677" s="29"/>
      <c r="B677" s="19"/>
      <c r="E677" s="30"/>
    </row>
    <row r="678" spans="1:5" x14ac:dyDescent="0.2">
      <c r="A678" s="29"/>
      <c r="B678" s="19"/>
      <c r="E678" s="30"/>
    </row>
    <row r="679" spans="1:5" x14ac:dyDescent="0.2">
      <c r="A679" s="29"/>
      <c r="B679" s="19"/>
      <c r="E679" s="30"/>
    </row>
    <row r="680" spans="1:5" x14ac:dyDescent="0.2">
      <c r="A680" s="29"/>
      <c r="B680" s="19"/>
      <c r="E680" s="30"/>
    </row>
    <row r="681" spans="1:5" x14ac:dyDescent="0.2">
      <c r="A681" s="29"/>
      <c r="B681" s="19"/>
      <c r="E681" s="30"/>
    </row>
    <row r="682" spans="1:5" x14ac:dyDescent="0.2">
      <c r="A682" s="29"/>
      <c r="B682" s="19"/>
      <c r="E682" s="30"/>
    </row>
    <row r="683" spans="1:5" x14ac:dyDescent="0.2">
      <c r="A683" s="29"/>
      <c r="B683" s="19"/>
      <c r="E683" s="30"/>
    </row>
    <row r="684" spans="1:5" x14ac:dyDescent="0.2">
      <c r="A684" s="29"/>
      <c r="B684" s="19"/>
      <c r="E684" s="30"/>
    </row>
    <row r="685" spans="1:5" x14ac:dyDescent="0.2">
      <c r="A685" s="29"/>
      <c r="B685" s="19"/>
      <c r="E685" s="30"/>
    </row>
    <row r="686" spans="1:5" x14ac:dyDescent="0.2">
      <c r="A686" s="29"/>
      <c r="B686" s="19"/>
      <c r="E686" s="30"/>
    </row>
    <row r="687" spans="1:5" x14ac:dyDescent="0.2">
      <c r="A687" s="29"/>
      <c r="B687" s="19"/>
      <c r="E687" s="30"/>
    </row>
    <row r="688" spans="1:5" x14ac:dyDescent="0.2">
      <c r="A688" s="29"/>
      <c r="B688" s="19"/>
      <c r="E688" s="30"/>
    </row>
    <row r="689" spans="1:5" x14ac:dyDescent="0.2">
      <c r="A689" s="29"/>
      <c r="B689" s="19"/>
      <c r="E689" s="30"/>
    </row>
    <row r="690" spans="1:5" x14ac:dyDescent="0.2">
      <c r="A690" s="29"/>
      <c r="B690" s="19"/>
      <c r="E690" s="30"/>
    </row>
    <row r="691" spans="1:5" x14ac:dyDescent="0.2">
      <c r="A691" s="29"/>
      <c r="B691" s="19"/>
      <c r="E691" s="30"/>
    </row>
    <row r="692" spans="1:5" x14ac:dyDescent="0.2">
      <c r="A692" s="29"/>
      <c r="B692" s="19"/>
      <c r="E692" s="30"/>
    </row>
    <row r="693" spans="1:5" x14ac:dyDescent="0.2">
      <c r="A693" s="29"/>
      <c r="B693" s="19"/>
      <c r="E693" s="30"/>
    </row>
    <row r="694" spans="1:5" x14ac:dyDescent="0.2">
      <c r="A694" s="29"/>
      <c r="B694" s="19"/>
      <c r="E694" s="30"/>
    </row>
    <row r="695" spans="1:5" x14ac:dyDescent="0.2">
      <c r="A695" s="29"/>
      <c r="B695" s="19"/>
      <c r="E695" s="30"/>
    </row>
    <row r="696" spans="1:5" x14ac:dyDescent="0.2">
      <c r="A696" s="29"/>
      <c r="B696" s="19"/>
      <c r="E696" s="30"/>
    </row>
    <row r="697" spans="1:5" x14ac:dyDescent="0.2">
      <c r="A697" s="29"/>
      <c r="B697" s="19"/>
      <c r="E697" s="30"/>
    </row>
    <row r="698" spans="1:5" x14ac:dyDescent="0.2">
      <c r="A698" s="29"/>
      <c r="B698" s="19"/>
      <c r="E698" s="30"/>
    </row>
    <row r="699" spans="1:5" x14ac:dyDescent="0.2">
      <c r="A699" s="29"/>
      <c r="B699" s="19"/>
      <c r="E699" s="30"/>
    </row>
    <row r="700" spans="1:5" x14ac:dyDescent="0.2">
      <c r="A700" s="29"/>
      <c r="B700" s="19"/>
      <c r="E700" s="30"/>
    </row>
    <row r="701" spans="1:5" x14ac:dyDescent="0.2">
      <c r="A701" s="29"/>
      <c r="B701" s="19"/>
      <c r="E701" s="30"/>
    </row>
    <row r="702" spans="1:5" x14ac:dyDescent="0.2">
      <c r="A702" s="29"/>
      <c r="B702" s="19"/>
      <c r="E702" s="30"/>
    </row>
    <row r="703" spans="1:5" x14ac:dyDescent="0.2">
      <c r="A703" s="29"/>
      <c r="B703" s="19"/>
      <c r="E703" s="30"/>
    </row>
    <row r="704" spans="1:5" x14ac:dyDescent="0.2">
      <c r="A704" s="29"/>
      <c r="B704" s="19"/>
      <c r="E704" s="30"/>
    </row>
    <row r="705" spans="1:5" x14ac:dyDescent="0.2">
      <c r="A705" s="29"/>
      <c r="B705" s="19"/>
      <c r="E705" s="30"/>
    </row>
    <row r="706" spans="1:5" x14ac:dyDescent="0.2">
      <c r="A706" s="29"/>
      <c r="B706" s="19"/>
      <c r="E706" s="30"/>
    </row>
    <row r="707" spans="1:5" x14ac:dyDescent="0.2">
      <c r="A707" s="29"/>
      <c r="B707" s="19"/>
      <c r="E707" s="30"/>
    </row>
    <row r="708" spans="1:5" x14ac:dyDescent="0.2">
      <c r="A708" s="29"/>
      <c r="B708" s="19"/>
      <c r="E708" s="30"/>
    </row>
    <row r="709" spans="1:5" x14ac:dyDescent="0.2">
      <c r="A709" s="29"/>
      <c r="B709" s="19"/>
      <c r="E709" s="30"/>
    </row>
    <row r="710" spans="1:5" x14ac:dyDescent="0.2">
      <c r="A710" s="29"/>
      <c r="B710" s="19"/>
      <c r="E710" s="30"/>
    </row>
    <row r="711" spans="1:5" x14ac:dyDescent="0.2">
      <c r="A711" s="29"/>
      <c r="B711" s="19"/>
      <c r="E711" s="30"/>
    </row>
    <row r="712" spans="1:5" x14ac:dyDescent="0.2">
      <c r="A712" s="29"/>
      <c r="B712" s="19"/>
      <c r="E712" s="30"/>
    </row>
    <row r="713" spans="1:5" x14ac:dyDescent="0.2">
      <c r="A713" s="29"/>
      <c r="B713" s="19"/>
      <c r="E713" s="30"/>
    </row>
    <row r="714" spans="1:5" x14ac:dyDescent="0.2">
      <c r="A714" s="29"/>
      <c r="B714" s="19"/>
      <c r="E714" s="30"/>
    </row>
    <row r="715" spans="1:5" x14ac:dyDescent="0.2">
      <c r="A715" s="29"/>
      <c r="B715" s="19"/>
      <c r="E715" s="30"/>
    </row>
    <row r="716" spans="1:5" x14ac:dyDescent="0.2">
      <c r="A716" s="29"/>
      <c r="B716" s="19"/>
      <c r="E716" s="30"/>
    </row>
    <row r="717" spans="1:5" x14ac:dyDescent="0.2">
      <c r="A717" s="29"/>
      <c r="B717" s="19"/>
      <c r="E717" s="30"/>
    </row>
    <row r="718" spans="1:5" x14ac:dyDescent="0.2">
      <c r="A718" s="29"/>
      <c r="B718" s="19"/>
      <c r="E718" s="30"/>
    </row>
    <row r="719" spans="1:5" x14ac:dyDescent="0.2">
      <c r="A719" s="29"/>
      <c r="B719" s="19"/>
      <c r="E719" s="30"/>
    </row>
    <row r="720" spans="1:5" x14ac:dyDescent="0.2">
      <c r="A720" s="29"/>
      <c r="B720" s="19"/>
      <c r="E720" s="30"/>
    </row>
    <row r="721" spans="1:5" x14ac:dyDescent="0.2">
      <c r="A721" s="29"/>
      <c r="B721" s="19"/>
      <c r="E721" s="30"/>
    </row>
    <row r="722" spans="1:5" x14ac:dyDescent="0.2">
      <c r="A722" s="29"/>
      <c r="B722" s="19"/>
      <c r="E722" s="30"/>
    </row>
    <row r="723" spans="1:5" x14ac:dyDescent="0.2">
      <c r="A723" s="29"/>
      <c r="B723" s="19"/>
      <c r="E723" s="30"/>
    </row>
    <row r="724" spans="1:5" x14ac:dyDescent="0.2">
      <c r="A724" s="29"/>
      <c r="B724" s="19"/>
      <c r="E724" s="30"/>
    </row>
    <row r="725" spans="1:5" x14ac:dyDescent="0.2">
      <c r="A725" s="29"/>
      <c r="B725" s="19"/>
      <c r="E725" s="30"/>
    </row>
    <row r="726" spans="1:5" x14ac:dyDescent="0.2">
      <c r="A726" s="29"/>
      <c r="B726" s="19"/>
      <c r="E726" s="30"/>
    </row>
    <row r="727" spans="1:5" x14ac:dyDescent="0.2">
      <c r="A727" s="29"/>
      <c r="B727" s="19"/>
      <c r="E727" s="30"/>
    </row>
    <row r="728" spans="1:5" x14ac:dyDescent="0.2">
      <c r="A728" s="29"/>
      <c r="B728" s="19"/>
      <c r="E728" s="30"/>
    </row>
    <row r="729" spans="1:5" x14ac:dyDescent="0.2">
      <c r="A729" s="29"/>
      <c r="B729" s="19"/>
      <c r="E729" s="30"/>
    </row>
    <row r="730" spans="1:5" x14ac:dyDescent="0.2">
      <c r="A730" s="29"/>
      <c r="B730" s="19"/>
      <c r="E730" s="30"/>
    </row>
    <row r="731" spans="1:5" x14ac:dyDescent="0.2">
      <c r="A731" s="29"/>
      <c r="B731" s="19"/>
      <c r="E731" s="30"/>
    </row>
    <row r="732" spans="1:5" x14ac:dyDescent="0.2">
      <c r="A732" s="29"/>
      <c r="B732" s="19"/>
      <c r="E732" s="30"/>
    </row>
    <row r="733" spans="1:5" x14ac:dyDescent="0.2">
      <c r="A733" s="29"/>
      <c r="B733" s="19"/>
      <c r="E733" s="30"/>
    </row>
    <row r="734" spans="1:5" x14ac:dyDescent="0.2">
      <c r="A734" s="29"/>
      <c r="B734" s="19"/>
      <c r="E734" s="30"/>
    </row>
    <row r="735" spans="1:5" x14ac:dyDescent="0.2">
      <c r="A735" s="29"/>
      <c r="B735" s="19"/>
      <c r="E735" s="30"/>
    </row>
    <row r="736" spans="1:5" x14ac:dyDescent="0.2">
      <c r="A736" s="29"/>
      <c r="B736" s="19"/>
      <c r="E736" s="30"/>
    </row>
    <row r="737" spans="1:5" x14ac:dyDescent="0.2">
      <c r="A737" s="29"/>
      <c r="B737" s="19"/>
      <c r="E737" s="30"/>
    </row>
    <row r="738" spans="1:5" x14ac:dyDescent="0.2">
      <c r="A738" s="29"/>
      <c r="B738" s="19"/>
      <c r="E738" s="30"/>
    </row>
    <row r="739" spans="1:5" x14ac:dyDescent="0.2">
      <c r="A739" s="29"/>
      <c r="B739" s="19"/>
      <c r="E739" s="30"/>
    </row>
    <row r="740" spans="1:5" x14ac:dyDescent="0.2">
      <c r="A740" s="29"/>
      <c r="B740" s="19"/>
      <c r="E740" s="30"/>
    </row>
    <row r="741" spans="1:5" x14ac:dyDescent="0.2">
      <c r="A741" s="29"/>
      <c r="B741" s="19"/>
      <c r="E741" s="30"/>
    </row>
    <row r="742" spans="1:5" x14ac:dyDescent="0.2">
      <c r="A742" s="29"/>
      <c r="B742" s="19"/>
      <c r="E742" s="30"/>
    </row>
    <row r="743" spans="1:5" x14ac:dyDescent="0.2">
      <c r="A743" s="29"/>
      <c r="B743" s="19"/>
      <c r="E743" s="30"/>
    </row>
    <row r="744" spans="1:5" x14ac:dyDescent="0.2">
      <c r="A744" s="29"/>
      <c r="B744" s="19"/>
      <c r="E744" s="30"/>
    </row>
    <row r="745" spans="1:5" x14ac:dyDescent="0.2">
      <c r="A745" s="29"/>
      <c r="B745" s="19"/>
      <c r="E745" s="30"/>
    </row>
    <row r="746" spans="1:5" x14ac:dyDescent="0.2">
      <c r="A746" s="29"/>
      <c r="B746" s="19"/>
      <c r="E746" s="30"/>
    </row>
    <row r="747" spans="1:5" x14ac:dyDescent="0.2">
      <c r="A747" s="29"/>
      <c r="B747" s="19"/>
      <c r="E747" s="30"/>
    </row>
    <row r="748" spans="1:5" x14ac:dyDescent="0.2">
      <c r="A748" s="29"/>
      <c r="B748" s="19"/>
      <c r="E748" s="30"/>
    </row>
    <row r="749" spans="1:5" x14ac:dyDescent="0.2">
      <c r="A749" s="29"/>
      <c r="B749" s="19"/>
      <c r="E749" s="30"/>
    </row>
    <row r="750" spans="1:5" x14ac:dyDescent="0.2">
      <c r="A750" s="29"/>
      <c r="B750" s="19"/>
      <c r="E750" s="30"/>
    </row>
    <row r="751" spans="1:5" x14ac:dyDescent="0.2">
      <c r="A751" s="29"/>
      <c r="B751" s="19"/>
      <c r="E751" s="30"/>
    </row>
    <row r="752" spans="1:5" x14ac:dyDescent="0.2">
      <c r="A752" s="29"/>
      <c r="B752" s="19"/>
      <c r="E752" s="30"/>
    </row>
    <row r="753" spans="1:5" x14ac:dyDescent="0.2">
      <c r="A753" s="29"/>
      <c r="B753" s="19"/>
      <c r="E753" s="30"/>
    </row>
    <row r="754" spans="1:5" x14ac:dyDescent="0.2">
      <c r="A754" s="29"/>
      <c r="B754" s="19"/>
      <c r="E754" s="30"/>
    </row>
    <row r="755" spans="1:5" x14ac:dyDescent="0.2">
      <c r="A755" s="29"/>
      <c r="B755" s="19"/>
      <c r="E755" s="30"/>
    </row>
    <row r="756" spans="1:5" x14ac:dyDescent="0.2">
      <c r="A756" s="29"/>
      <c r="B756" s="19"/>
      <c r="E756" s="30"/>
    </row>
    <row r="757" spans="1:5" x14ac:dyDescent="0.2">
      <c r="A757" s="29"/>
      <c r="B757" s="19"/>
      <c r="E757" s="30"/>
    </row>
    <row r="758" spans="1:5" x14ac:dyDescent="0.2">
      <c r="A758" s="29"/>
      <c r="B758" s="19"/>
      <c r="E758" s="30"/>
    </row>
    <row r="759" spans="1:5" x14ac:dyDescent="0.2">
      <c r="A759" s="29"/>
      <c r="B759" s="19"/>
      <c r="E759" s="30"/>
    </row>
    <row r="760" spans="1:5" x14ac:dyDescent="0.2">
      <c r="A760" s="29"/>
      <c r="B760" s="19"/>
      <c r="E760" s="30"/>
    </row>
    <row r="761" spans="1:5" x14ac:dyDescent="0.2">
      <c r="A761" s="29"/>
      <c r="B761" s="19"/>
      <c r="E761" s="30"/>
    </row>
    <row r="762" spans="1:5" x14ac:dyDescent="0.2">
      <c r="A762" s="29"/>
      <c r="B762" s="19"/>
      <c r="E762" s="30"/>
    </row>
    <row r="763" spans="1:5" x14ac:dyDescent="0.2">
      <c r="A763" s="29"/>
      <c r="B763" s="19"/>
      <c r="E763" s="30"/>
    </row>
    <row r="764" spans="1:5" x14ac:dyDescent="0.2">
      <c r="A764" s="29"/>
      <c r="B764" s="19"/>
      <c r="E764" s="30"/>
    </row>
    <row r="765" spans="1:5" x14ac:dyDescent="0.2">
      <c r="A765" s="29"/>
      <c r="B765" s="19"/>
      <c r="E765" s="30"/>
    </row>
    <row r="766" spans="1:5" x14ac:dyDescent="0.2">
      <c r="A766" s="29"/>
      <c r="B766" s="19"/>
      <c r="E766" s="30"/>
    </row>
    <row r="767" spans="1:5" x14ac:dyDescent="0.2">
      <c r="A767" s="29"/>
      <c r="B767" s="19"/>
      <c r="E767" s="30"/>
    </row>
    <row r="768" spans="1:5" x14ac:dyDescent="0.2">
      <c r="A768" s="29"/>
      <c r="B768" s="19"/>
      <c r="E768" s="30"/>
    </row>
    <row r="769" spans="1:5" x14ac:dyDescent="0.2">
      <c r="A769" s="29"/>
      <c r="B769" s="19"/>
      <c r="E769" s="30"/>
    </row>
    <row r="770" spans="1:5" x14ac:dyDescent="0.2">
      <c r="A770" s="29"/>
      <c r="B770" s="19"/>
      <c r="E770" s="30"/>
    </row>
    <row r="771" spans="1:5" x14ac:dyDescent="0.2">
      <c r="A771" s="29"/>
      <c r="B771" s="19"/>
      <c r="E771" s="30"/>
    </row>
    <row r="772" spans="1:5" x14ac:dyDescent="0.2">
      <c r="A772" s="29"/>
      <c r="B772" s="19"/>
      <c r="E772" s="30"/>
    </row>
    <row r="773" spans="1:5" x14ac:dyDescent="0.2">
      <c r="A773" s="29"/>
      <c r="B773" s="19"/>
      <c r="E773" s="30"/>
    </row>
    <row r="774" spans="1:5" x14ac:dyDescent="0.2">
      <c r="A774" s="29"/>
      <c r="B774" s="19"/>
      <c r="E774" s="30"/>
    </row>
    <row r="775" spans="1:5" x14ac:dyDescent="0.2">
      <c r="A775" s="29"/>
      <c r="B775" s="19"/>
      <c r="E775" s="30"/>
    </row>
    <row r="776" spans="1:5" x14ac:dyDescent="0.2">
      <c r="A776" s="29"/>
      <c r="B776" s="19"/>
      <c r="E776" s="30"/>
    </row>
    <row r="777" spans="1:5" x14ac:dyDescent="0.2">
      <c r="A777" s="29"/>
      <c r="B777" s="19"/>
      <c r="E777" s="30"/>
    </row>
    <row r="778" spans="1:5" x14ac:dyDescent="0.2">
      <c r="A778" s="29"/>
      <c r="B778" s="19"/>
      <c r="E778" s="30"/>
    </row>
    <row r="779" spans="1:5" x14ac:dyDescent="0.2">
      <c r="A779" s="29"/>
      <c r="B779" s="19"/>
      <c r="E779" s="30"/>
    </row>
    <row r="780" spans="1:5" x14ac:dyDescent="0.2">
      <c r="A780" s="29"/>
      <c r="B780" s="19"/>
      <c r="E780" s="30"/>
    </row>
    <row r="781" spans="1:5" x14ac:dyDescent="0.2">
      <c r="A781" s="29"/>
      <c r="B781" s="19"/>
      <c r="E781" s="30"/>
    </row>
    <row r="782" spans="1:5" x14ac:dyDescent="0.2">
      <c r="A782" s="29"/>
      <c r="B782" s="19"/>
      <c r="E782" s="30"/>
    </row>
    <row r="783" spans="1:5" x14ac:dyDescent="0.2">
      <c r="A783" s="29"/>
      <c r="B783" s="19"/>
      <c r="E783" s="30"/>
    </row>
    <row r="784" spans="1:5" x14ac:dyDescent="0.2">
      <c r="A784" s="29"/>
      <c r="B784" s="19"/>
      <c r="E784" s="30"/>
    </row>
    <row r="785" spans="1:5" x14ac:dyDescent="0.2">
      <c r="A785" s="29"/>
      <c r="B785" s="19"/>
      <c r="E785" s="30"/>
    </row>
    <row r="786" spans="1:5" x14ac:dyDescent="0.2">
      <c r="A786" s="29"/>
      <c r="B786" s="19"/>
      <c r="E786" s="30"/>
    </row>
    <row r="787" spans="1:5" x14ac:dyDescent="0.2">
      <c r="A787" s="29"/>
      <c r="B787" s="19"/>
      <c r="E787" s="30"/>
    </row>
    <row r="788" spans="1:5" x14ac:dyDescent="0.2">
      <c r="A788" s="29"/>
      <c r="B788" s="19"/>
      <c r="E788" s="30"/>
    </row>
    <row r="789" spans="1:5" x14ac:dyDescent="0.2">
      <c r="A789" s="29"/>
      <c r="B789" s="19"/>
      <c r="E789" s="30"/>
    </row>
    <row r="790" spans="1:5" x14ac:dyDescent="0.2">
      <c r="A790" s="29"/>
      <c r="B790" s="19"/>
      <c r="E790" s="30"/>
    </row>
    <row r="791" spans="1:5" x14ac:dyDescent="0.2">
      <c r="A791" s="29"/>
      <c r="B791" s="19"/>
      <c r="E791" s="30"/>
    </row>
    <row r="792" spans="1:5" x14ac:dyDescent="0.2">
      <c r="A792" s="29"/>
      <c r="B792" s="19"/>
      <c r="E792" s="30"/>
    </row>
    <row r="793" spans="1:5" x14ac:dyDescent="0.2">
      <c r="A793" s="29"/>
      <c r="B793" s="19"/>
      <c r="E793" s="30"/>
    </row>
    <row r="794" spans="1:5" x14ac:dyDescent="0.2">
      <c r="A794" s="29"/>
      <c r="B794" s="19"/>
      <c r="E794" s="30"/>
    </row>
    <row r="795" spans="1:5" x14ac:dyDescent="0.2">
      <c r="A795" s="29"/>
      <c r="B795" s="19"/>
      <c r="E795" s="30"/>
    </row>
    <row r="796" spans="1:5" x14ac:dyDescent="0.2">
      <c r="A796" s="29"/>
      <c r="B796" s="19"/>
      <c r="E796" s="30"/>
    </row>
    <row r="797" spans="1:5" x14ac:dyDescent="0.2">
      <c r="A797" s="29"/>
      <c r="B797" s="19"/>
      <c r="E797" s="30"/>
    </row>
    <row r="798" spans="1:5" x14ac:dyDescent="0.2">
      <c r="A798" s="29"/>
      <c r="B798" s="19"/>
      <c r="E798" s="30"/>
    </row>
    <row r="799" spans="1:5" x14ac:dyDescent="0.2">
      <c r="A799" s="29"/>
      <c r="B799" s="19"/>
      <c r="E799" s="30"/>
    </row>
    <row r="800" spans="1:5" x14ac:dyDescent="0.2">
      <c r="A800" s="29"/>
      <c r="B800" s="19"/>
      <c r="E800" s="30"/>
    </row>
    <row r="801" spans="1:5" x14ac:dyDescent="0.2">
      <c r="A801" s="29"/>
      <c r="B801" s="19"/>
      <c r="E801" s="30"/>
    </row>
    <row r="802" spans="1:5" x14ac:dyDescent="0.2">
      <c r="A802" s="29"/>
      <c r="B802" s="19"/>
      <c r="E802" s="30"/>
    </row>
    <row r="803" spans="1:5" x14ac:dyDescent="0.2">
      <c r="A803" s="29"/>
      <c r="B803" s="19"/>
      <c r="E803" s="30"/>
    </row>
    <row r="804" spans="1:5" x14ac:dyDescent="0.2">
      <c r="A804" s="29"/>
      <c r="B804" s="19"/>
      <c r="E804" s="30"/>
    </row>
    <row r="805" spans="1:5" x14ac:dyDescent="0.2">
      <c r="A805" s="29"/>
      <c r="B805" s="19"/>
      <c r="E805" s="30"/>
    </row>
    <row r="806" spans="1:5" x14ac:dyDescent="0.2">
      <c r="A806" s="29"/>
      <c r="B806" s="19"/>
      <c r="E806" s="30"/>
    </row>
    <row r="807" spans="1:5" x14ac:dyDescent="0.2">
      <c r="A807" s="29"/>
      <c r="B807" s="19"/>
      <c r="E807" s="30"/>
    </row>
    <row r="808" spans="1:5" x14ac:dyDescent="0.2">
      <c r="A808" s="29"/>
      <c r="B808" s="19"/>
      <c r="E808" s="30"/>
    </row>
    <row r="809" spans="1:5" x14ac:dyDescent="0.2">
      <c r="A809" s="29"/>
      <c r="B809" s="19"/>
      <c r="E809" s="30"/>
    </row>
    <row r="810" spans="1:5" x14ac:dyDescent="0.2">
      <c r="A810" s="29"/>
      <c r="B810" s="19"/>
      <c r="E810" s="30"/>
    </row>
    <row r="811" spans="1:5" x14ac:dyDescent="0.2">
      <c r="A811" s="29"/>
      <c r="B811" s="19"/>
      <c r="E811" s="30"/>
    </row>
    <row r="812" spans="1:5" x14ac:dyDescent="0.2">
      <c r="A812" s="29"/>
      <c r="B812" s="19"/>
      <c r="E812" s="30"/>
    </row>
    <row r="813" spans="1:5" x14ac:dyDescent="0.2">
      <c r="A813" s="29"/>
      <c r="B813" s="19"/>
      <c r="E813" s="30"/>
    </row>
    <row r="814" spans="1:5" x14ac:dyDescent="0.2">
      <c r="A814" s="29"/>
      <c r="B814" s="19"/>
      <c r="E814" s="30"/>
    </row>
    <row r="815" spans="1:5" x14ac:dyDescent="0.2">
      <c r="A815" s="29"/>
      <c r="B815" s="19"/>
      <c r="E815" s="30"/>
    </row>
    <row r="816" spans="1:5" x14ac:dyDescent="0.2">
      <c r="A816" s="29"/>
      <c r="B816" s="19"/>
      <c r="E816" s="30"/>
    </row>
    <row r="817" spans="1:5" x14ac:dyDescent="0.2">
      <c r="A817" s="29"/>
      <c r="B817" s="19"/>
      <c r="E817" s="30"/>
    </row>
    <row r="818" spans="1:5" x14ac:dyDescent="0.2">
      <c r="A818" s="29"/>
      <c r="B818" s="19"/>
      <c r="E818" s="30"/>
    </row>
    <row r="819" spans="1:5" x14ac:dyDescent="0.2">
      <c r="A819" s="29"/>
      <c r="B819" s="19"/>
      <c r="E819" s="30"/>
    </row>
    <row r="820" spans="1:5" x14ac:dyDescent="0.2">
      <c r="A820" s="29"/>
      <c r="B820" s="19"/>
      <c r="E820" s="30"/>
    </row>
    <row r="821" spans="1:5" x14ac:dyDescent="0.2">
      <c r="A821" s="29"/>
      <c r="B821" s="19"/>
      <c r="E821" s="30"/>
    </row>
    <row r="822" spans="1:5" x14ac:dyDescent="0.2">
      <c r="A822" s="29"/>
      <c r="B822" s="19"/>
      <c r="E822" s="30"/>
    </row>
    <row r="823" spans="1:5" x14ac:dyDescent="0.2">
      <c r="A823" s="29"/>
      <c r="B823" s="19"/>
      <c r="E823" s="30"/>
    </row>
    <row r="824" spans="1:5" x14ac:dyDescent="0.2">
      <c r="A824" s="29"/>
      <c r="B824" s="19"/>
      <c r="E824" s="30"/>
    </row>
    <row r="825" spans="1:5" x14ac:dyDescent="0.2">
      <c r="A825" s="29"/>
      <c r="B825" s="19"/>
      <c r="E825" s="30"/>
    </row>
    <row r="826" spans="1:5" x14ac:dyDescent="0.2">
      <c r="A826" s="29"/>
      <c r="B826" s="19"/>
      <c r="E826" s="30"/>
    </row>
    <row r="827" spans="1:5" x14ac:dyDescent="0.2">
      <c r="A827" s="29"/>
      <c r="B827" s="19"/>
      <c r="E827" s="30"/>
    </row>
    <row r="828" spans="1:5" x14ac:dyDescent="0.2">
      <c r="A828" s="29"/>
      <c r="B828" s="19"/>
      <c r="E828" s="30"/>
    </row>
    <row r="829" spans="1:5" x14ac:dyDescent="0.2">
      <c r="A829" s="29"/>
      <c r="B829" s="19"/>
      <c r="E829" s="30"/>
    </row>
    <row r="830" spans="1:5" x14ac:dyDescent="0.2">
      <c r="A830" s="29"/>
      <c r="B830" s="19"/>
      <c r="E830" s="30"/>
    </row>
    <row r="831" spans="1:5" x14ac:dyDescent="0.2">
      <c r="A831" s="29"/>
      <c r="B831" s="19"/>
      <c r="E831" s="30"/>
    </row>
    <row r="832" spans="1:5" x14ac:dyDescent="0.2">
      <c r="A832" s="29"/>
      <c r="B832" s="19"/>
      <c r="E832" s="30"/>
    </row>
    <row r="833" spans="1:5" x14ac:dyDescent="0.2">
      <c r="A833" s="29"/>
      <c r="B833" s="19"/>
      <c r="E833" s="30"/>
    </row>
    <row r="834" spans="1:5" x14ac:dyDescent="0.2">
      <c r="A834" s="29"/>
      <c r="B834" s="19"/>
      <c r="E834" s="30"/>
    </row>
    <row r="835" spans="1:5" x14ac:dyDescent="0.2">
      <c r="A835" s="29"/>
      <c r="B835" s="19"/>
      <c r="E835" s="30"/>
    </row>
    <row r="836" spans="1:5" x14ac:dyDescent="0.2">
      <c r="A836" s="29"/>
      <c r="B836" s="19"/>
      <c r="E836" s="30"/>
    </row>
    <row r="837" spans="1:5" x14ac:dyDescent="0.2">
      <c r="A837" s="29"/>
      <c r="B837" s="19"/>
      <c r="E837" s="30"/>
    </row>
    <row r="838" spans="1:5" x14ac:dyDescent="0.2">
      <c r="A838" s="29"/>
      <c r="B838" s="19"/>
      <c r="E838" s="30"/>
    </row>
    <row r="839" spans="1:5" x14ac:dyDescent="0.2">
      <c r="A839" s="29"/>
      <c r="B839" s="19"/>
      <c r="E839" s="30"/>
    </row>
    <row r="840" spans="1:5" x14ac:dyDescent="0.2">
      <c r="A840" s="29"/>
      <c r="B840" s="19"/>
      <c r="E840" s="30"/>
    </row>
    <row r="841" spans="1:5" x14ac:dyDescent="0.2">
      <c r="A841" s="29"/>
      <c r="B841" s="19"/>
      <c r="E841" s="30"/>
    </row>
    <row r="842" spans="1:5" x14ac:dyDescent="0.2">
      <c r="A842" s="29"/>
      <c r="B842" s="19"/>
      <c r="E842" s="30"/>
    </row>
    <row r="843" spans="1:5" x14ac:dyDescent="0.2">
      <c r="A843" s="29"/>
      <c r="B843" s="19"/>
      <c r="E843" s="30"/>
    </row>
    <row r="844" spans="1:5" x14ac:dyDescent="0.2">
      <c r="A844" s="29"/>
      <c r="B844" s="19"/>
      <c r="E844" s="30"/>
    </row>
    <row r="845" spans="1:5" x14ac:dyDescent="0.2">
      <c r="A845" s="29"/>
      <c r="B845" s="19"/>
      <c r="E845" s="30"/>
    </row>
    <row r="846" spans="1:5" x14ac:dyDescent="0.2">
      <c r="A846" s="29"/>
      <c r="B846" s="19"/>
      <c r="E846" s="30"/>
    </row>
    <row r="847" spans="1:5" x14ac:dyDescent="0.2">
      <c r="A847" s="29"/>
      <c r="B847" s="19"/>
      <c r="E847" s="30"/>
    </row>
    <row r="848" spans="1:5" x14ac:dyDescent="0.2">
      <c r="A848" s="29"/>
      <c r="B848" s="19"/>
      <c r="E848" s="30"/>
    </row>
    <row r="849" spans="1:5" x14ac:dyDescent="0.2">
      <c r="A849" s="29"/>
      <c r="B849" s="19"/>
      <c r="E849" s="30"/>
    </row>
    <row r="850" spans="1:5" x14ac:dyDescent="0.2">
      <c r="A850" s="29"/>
      <c r="B850" s="19"/>
      <c r="E850" s="30"/>
    </row>
    <row r="851" spans="1:5" x14ac:dyDescent="0.2">
      <c r="A851" s="29"/>
      <c r="B851" s="19"/>
      <c r="E851" s="30"/>
    </row>
    <row r="852" spans="1:5" x14ac:dyDescent="0.2">
      <c r="A852" s="29"/>
      <c r="B852" s="19"/>
      <c r="E852" s="30"/>
    </row>
    <row r="853" spans="1:5" x14ac:dyDescent="0.2">
      <c r="A853" s="29"/>
      <c r="B853" s="19"/>
      <c r="E853" s="30"/>
    </row>
    <row r="854" spans="1:5" x14ac:dyDescent="0.2">
      <c r="A854" s="29"/>
      <c r="B854" s="19"/>
      <c r="E854" s="30"/>
    </row>
    <row r="855" spans="1:5" x14ac:dyDescent="0.2">
      <c r="A855" s="29"/>
      <c r="B855" s="19"/>
      <c r="E855" s="30"/>
    </row>
    <row r="856" spans="1:5" x14ac:dyDescent="0.2">
      <c r="A856" s="29"/>
      <c r="B856" s="19"/>
      <c r="E856" s="30"/>
    </row>
    <row r="857" spans="1:5" x14ac:dyDescent="0.2">
      <c r="A857" s="29"/>
      <c r="B857" s="19"/>
      <c r="E857" s="30"/>
    </row>
    <row r="858" spans="1:5" x14ac:dyDescent="0.2">
      <c r="A858" s="29"/>
      <c r="B858" s="19"/>
      <c r="E858" s="30"/>
    </row>
    <row r="859" spans="1:5" x14ac:dyDescent="0.2">
      <c r="A859" s="29"/>
      <c r="B859" s="19"/>
      <c r="E859" s="30"/>
    </row>
    <row r="860" spans="1:5" x14ac:dyDescent="0.2">
      <c r="A860" s="29"/>
      <c r="B860" s="19"/>
      <c r="E860" s="30"/>
    </row>
    <row r="861" spans="1:5" x14ac:dyDescent="0.2">
      <c r="A861" s="29"/>
      <c r="B861" s="19"/>
      <c r="E861" s="30"/>
    </row>
    <row r="862" spans="1:5" x14ac:dyDescent="0.2">
      <c r="A862" s="29"/>
      <c r="B862" s="19"/>
      <c r="E862" s="30"/>
    </row>
    <row r="863" spans="1:5" x14ac:dyDescent="0.2">
      <c r="A863" s="29"/>
      <c r="B863" s="19"/>
      <c r="E863" s="30"/>
    </row>
    <row r="864" spans="1:5" x14ac:dyDescent="0.2">
      <c r="A864" s="29"/>
      <c r="B864" s="19"/>
      <c r="E864" s="30"/>
    </row>
    <row r="865" spans="1:5" x14ac:dyDescent="0.2">
      <c r="A865" s="29"/>
      <c r="B865" s="19"/>
      <c r="E865" s="30"/>
    </row>
    <row r="866" spans="1:5" x14ac:dyDescent="0.2">
      <c r="A866" s="29"/>
      <c r="B866" s="19"/>
      <c r="E866" s="30"/>
    </row>
    <row r="867" spans="1:5" x14ac:dyDescent="0.2">
      <c r="A867" s="29"/>
      <c r="B867" s="19"/>
      <c r="E867" s="30"/>
    </row>
    <row r="868" spans="1:5" x14ac:dyDescent="0.2">
      <c r="A868" s="29"/>
      <c r="B868" s="19"/>
      <c r="E868" s="30"/>
    </row>
    <row r="869" spans="1:5" x14ac:dyDescent="0.2">
      <c r="A869" s="29"/>
      <c r="B869" s="19"/>
      <c r="E869" s="30"/>
    </row>
    <row r="870" spans="1:5" x14ac:dyDescent="0.2">
      <c r="A870" s="29"/>
      <c r="B870" s="19"/>
      <c r="E870" s="30"/>
    </row>
    <row r="871" spans="1:5" x14ac:dyDescent="0.2">
      <c r="A871" s="29"/>
      <c r="B871" s="19"/>
      <c r="E871" s="30"/>
    </row>
    <row r="872" spans="1:5" x14ac:dyDescent="0.2">
      <c r="A872" s="29"/>
      <c r="B872" s="19"/>
      <c r="E872" s="30"/>
    </row>
    <row r="873" spans="1:5" x14ac:dyDescent="0.2">
      <c r="A873" s="29"/>
      <c r="B873" s="19"/>
      <c r="E873" s="30"/>
    </row>
    <row r="874" spans="1:5" x14ac:dyDescent="0.2">
      <c r="A874" s="29"/>
      <c r="B874" s="19"/>
      <c r="E874" s="30"/>
    </row>
    <row r="875" spans="1:5" x14ac:dyDescent="0.2">
      <c r="A875" s="29"/>
      <c r="B875" s="19"/>
      <c r="E875" s="30"/>
    </row>
    <row r="876" spans="1:5" x14ac:dyDescent="0.2">
      <c r="A876" s="29"/>
      <c r="B876" s="19"/>
      <c r="E876" s="30"/>
    </row>
    <row r="877" spans="1:5" x14ac:dyDescent="0.2">
      <c r="A877" s="29"/>
      <c r="B877" s="19"/>
      <c r="E877" s="30"/>
    </row>
    <row r="878" spans="1:5" x14ac:dyDescent="0.2">
      <c r="A878" s="29"/>
      <c r="B878" s="19"/>
      <c r="E878" s="30"/>
    </row>
    <row r="879" spans="1:5" x14ac:dyDescent="0.2">
      <c r="A879" s="29"/>
      <c r="B879" s="19"/>
      <c r="E879" s="30"/>
    </row>
    <row r="880" spans="1:5" x14ac:dyDescent="0.2">
      <c r="A880" s="29"/>
      <c r="B880" s="19"/>
      <c r="E880" s="30"/>
    </row>
    <row r="881" spans="1:5" x14ac:dyDescent="0.2">
      <c r="A881" s="29"/>
      <c r="B881" s="19"/>
      <c r="E881" s="30"/>
    </row>
    <row r="882" spans="1:5" x14ac:dyDescent="0.2">
      <c r="A882" s="29"/>
      <c r="B882" s="19"/>
      <c r="E882" s="30"/>
    </row>
    <row r="883" spans="1:5" x14ac:dyDescent="0.2">
      <c r="A883" s="29"/>
      <c r="B883" s="19"/>
      <c r="E883" s="30"/>
    </row>
    <row r="884" spans="1:5" x14ac:dyDescent="0.2">
      <c r="A884" s="29"/>
      <c r="B884" s="19"/>
      <c r="E884" s="30"/>
    </row>
    <row r="885" spans="1:5" x14ac:dyDescent="0.2">
      <c r="A885" s="29"/>
      <c r="B885" s="19"/>
      <c r="E885" s="30"/>
    </row>
    <row r="886" spans="1:5" x14ac:dyDescent="0.2">
      <c r="A886" s="29"/>
      <c r="B886" s="19"/>
      <c r="E886" s="30"/>
    </row>
    <row r="887" spans="1:5" x14ac:dyDescent="0.2">
      <c r="A887" s="29"/>
      <c r="B887" s="19"/>
      <c r="E887" s="30"/>
    </row>
    <row r="888" spans="1:5" x14ac:dyDescent="0.2">
      <c r="A888" s="29"/>
      <c r="B888" s="19"/>
      <c r="E888" s="30"/>
    </row>
    <row r="889" spans="1:5" x14ac:dyDescent="0.2">
      <c r="A889" s="29"/>
      <c r="B889" s="19"/>
      <c r="E889" s="30"/>
    </row>
    <row r="890" spans="1:5" x14ac:dyDescent="0.2">
      <c r="A890" s="29"/>
      <c r="B890" s="19"/>
      <c r="E890" s="30"/>
    </row>
    <row r="891" spans="1:5" x14ac:dyDescent="0.2">
      <c r="A891" s="29"/>
      <c r="B891" s="19"/>
      <c r="E891" s="30"/>
    </row>
    <row r="892" spans="1:5" x14ac:dyDescent="0.2">
      <c r="A892" s="29"/>
      <c r="B892" s="19"/>
      <c r="E892" s="30"/>
    </row>
    <row r="893" spans="1:5" x14ac:dyDescent="0.2">
      <c r="A893" s="29"/>
      <c r="B893" s="19"/>
      <c r="E893" s="30"/>
    </row>
    <row r="894" spans="1:5" x14ac:dyDescent="0.2">
      <c r="A894" s="29"/>
      <c r="B894" s="19"/>
      <c r="E894" s="30"/>
    </row>
    <row r="895" spans="1:5" x14ac:dyDescent="0.2">
      <c r="A895" s="29"/>
      <c r="B895" s="19"/>
      <c r="E895" s="30"/>
    </row>
    <row r="896" spans="1:5" x14ac:dyDescent="0.2">
      <c r="A896" s="29"/>
      <c r="B896" s="19"/>
      <c r="E896" s="30"/>
    </row>
    <row r="897" spans="1:5" x14ac:dyDescent="0.2">
      <c r="A897" s="29"/>
      <c r="B897" s="19"/>
      <c r="E897" s="30"/>
    </row>
    <row r="898" spans="1:5" x14ac:dyDescent="0.2">
      <c r="A898" s="29"/>
      <c r="B898" s="19"/>
      <c r="E898" s="30"/>
    </row>
    <row r="899" spans="1:5" x14ac:dyDescent="0.2">
      <c r="A899" s="29"/>
      <c r="B899" s="19"/>
      <c r="E899" s="30"/>
    </row>
    <row r="900" spans="1:5" x14ac:dyDescent="0.2">
      <c r="A900" s="29"/>
      <c r="B900" s="19"/>
      <c r="E900" s="30"/>
    </row>
    <row r="901" spans="1:5" x14ac:dyDescent="0.2">
      <c r="A901" s="29"/>
      <c r="B901" s="19"/>
      <c r="E901" s="30"/>
    </row>
    <row r="902" spans="1:5" x14ac:dyDescent="0.2">
      <c r="A902" s="29"/>
      <c r="B902" s="19"/>
      <c r="E902" s="30"/>
    </row>
    <row r="903" spans="1:5" x14ac:dyDescent="0.2">
      <c r="A903" s="29"/>
      <c r="B903" s="19"/>
      <c r="E903" s="30"/>
    </row>
    <row r="904" spans="1:5" x14ac:dyDescent="0.2">
      <c r="A904" s="29"/>
      <c r="B904" s="19"/>
      <c r="E904" s="30"/>
    </row>
    <row r="905" spans="1:5" x14ac:dyDescent="0.2">
      <c r="A905" s="29"/>
      <c r="B905" s="19"/>
      <c r="E905" s="30"/>
    </row>
    <row r="906" spans="1:5" x14ac:dyDescent="0.2">
      <c r="A906" s="29"/>
      <c r="B906" s="19"/>
      <c r="E906" s="30"/>
    </row>
    <row r="907" spans="1:5" x14ac:dyDescent="0.2">
      <c r="A907" s="29"/>
      <c r="B907" s="19"/>
      <c r="E907" s="30"/>
    </row>
    <row r="908" spans="1:5" x14ac:dyDescent="0.2">
      <c r="A908" s="29"/>
      <c r="B908" s="19"/>
      <c r="E908" s="30"/>
    </row>
    <row r="909" spans="1:5" x14ac:dyDescent="0.2">
      <c r="A909" s="29"/>
      <c r="B909" s="19"/>
      <c r="E909" s="30"/>
    </row>
    <row r="910" spans="1:5" x14ac:dyDescent="0.2">
      <c r="A910" s="29"/>
      <c r="B910" s="19"/>
      <c r="E910" s="30"/>
    </row>
    <row r="911" spans="1:5" x14ac:dyDescent="0.2">
      <c r="A911" s="29"/>
      <c r="B911" s="19"/>
      <c r="E911" s="30"/>
    </row>
    <row r="912" spans="1:5" x14ac:dyDescent="0.2">
      <c r="A912" s="29"/>
      <c r="B912" s="19"/>
      <c r="E912" s="30"/>
    </row>
    <row r="913" spans="1:5" x14ac:dyDescent="0.2">
      <c r="A913" s="29"/>
      <c r="B913" s="19"/>
      <c r="E913" s="30"/>
    </row>
    <row r="914" spans="1:5" x14ac:dyDescent="0.2">
      <c r="A914" s="29"/>
      <c r="B914" s="19"/>
      <c r="E914" s="30"/>
    </row>
    <row r="915" spans="1:5" x14ac:dyDescent="0.2">
      <c r="A915" s="29"/>
      <c r="B915" s="19"/>
      <c r="E915" s="30"/>
    </row>
    <row r="916" spans="1:5" x14ac:dyDescent="0.2">
      <c r="A916" s="29"/>
      <c r="B916" s="19"/>
      <c r="E916" s="30"/>
    </row>
    <row r="917" spans="1:5" x14ac:dyDescent="0.2">
      <c r="A917" s="29"/>
      <c r="B917" s="19"/>
      <c r="E917" s="30"/>
    </row>
    <row r="918" spans="1:5" x14ac:dyDescent="0.2">
      <c r="A918" s="29"/>
      <c r="B918" s="19"/>
      <c r="E918" s="30"/>
    </row>
    <row r="919" spans="1:5" x14ac:dyDescent="0.2">
      <c r="A919" s="29"/>
      <c r="B919" s="19"/>
      <c r="E919" s="30"/>
    </row>
    <row r="920" spans="1:5" x14ac:dyDescent="0.2">
      <c r="A920" s="29"/>
      <c r="B920" s="19"/>
      <c r="E920" s="30"/>
    </row>
    <row r="921" spans="1:5" x14ac:dyDescent="0.2">
      <c r="A921" s="29"/>
      <c r="B921" s="19"/>
      <c r="E921" s="30"/>
    </row>
    <row r="922" spans="1:5" x14ac:dyDescent="0.2">
      <c r="A922" s="29"/>
      <c r="B922" s="19"/>
      <c r="E922" s="30"/>
    </row>
    <row r="923" spans="1:5" x14ac:dyDescent="0.2">
      <c r="A923" s="29"/>
      <c r="B923" s="19"/>
      <c r="E923" s="30"/>
    </row>
    <row r="924" spans="1:5" x14ac:dyDescent="0.2">
      <c r="A924" s="29"/>
      <c r="B924" s="19"/>
      <c r="E924" s="30"/>
    </row>
    <row r="925" spans="1:5" x14ac:dyDescent="0.2">
      <c r="A925" s="29"/>
      <c r="B925" s="19"/>
      <c r="E925" s="30"/>
    </row>
    <row r="926" spans="1:5" x14ac:dyDescent="0.2">
      <c r="A926" s="29"/>
      <c r="B926" s="19"/>
      <c r="E926" s="30"/>
    </row>
    <row r="927" spans="1:5" x14ac:dyDescent="0.2">
      <c r="A927" s="29"/>
      <c r="B927" s="19"/>
      <c r="E927" s="30"/>
    </row>
    <row r="928" spans="1:5" x14ac:dyDescent="0.2">
      <c r="A928" s="29"/>
      <c r="B928" s="19"/>
      <c r="E928" s="30"/>
    </row>
    <row r="929" spans="1:5" x14ac:dyDescent="0.2">
      <c r="A929" s="29"/>
      <c r="B929" s="19"/>
      <c r="E929" s="30"/>
    </row>
    <row r="930" spans="1:5" x14ac:dyDescent="0.2">
      <c r="A930" s="29"/>
      <c r="B930" s="19"/>
      <c r="E930" s="30"/>
    </row>
    <row r="931" spans="1:5" x14ac:dyDescent="0.2">
      <c r="A931" s="29"/>
      <c r="B931" s="19"/>
      <c r="E931" s="30"/>
    </row>
    <row r="932" spans="1:5" x14ac:dyDescent="0.2">
      <c r="A932" s="29"/>
      <c r="B932" s="19"/>
      <c r="E932" s="30"/>
    </row>
    <row r="933" spans="1:5" x14ac:dyDescent="0.2">
      <c r="A933" s="29"/>
      <c r="B933" s="19"/>
      <c r="E933" s="30"/>
    </row>
    <row r="934" spans="1:5" x14ac:dyDescent="0.2">
      <c r="A934" s="29"/>
      <c r="B934" s="19"/>
      <c r="E934" s="30"/>
    </row>
    <row r="935" spans="1:5" x14ac:dyDescent="0.2">
      <c r="A935" s="29"/>
      <c r="B935" s="19"/>
      <c r="E935" s="30"/>
    </row>
    <row r="936" spans="1:5" x14ac:dyDescent="0.2">
      <c r="A936" s="29"/>
      <c r="B936" s="19"/>
      <c r="E936" s="30"/>
    </row>
    <row r="937" spans="1:5" x14ac:dyDescent="0.2">
      <c r="A937" s="29"/>
      <c r="B937" s="19"/>
      <c r="E937" s="30"/>
    </row>
    <row r="938" spans="1:5" x14ac:dyDescent="0.2">
      <c r="A938" s="29"/>
      <c r="B938" s="19"/>
      <c r="E938" s="30"/>
    </row>
    <row r="939" spans="1:5" x14ac:dyDescent="0.2">
      <c r="A939" s="29"/>
      <c r="B939" s="19"/>
      <c r="E939" s="30"/>
    </row>
    <row r="940" spans="1:5" x14ac:dyDescent="0.2">
      <c r="A940" s="29"/>
      <c r="B940" s="19"/>
      <c r="E940" s="30"/>
    </row>
    <row r="941" spans="1:5" x14ac:dyDescent="0.2">
      <c r="A941" s="29"/>
      <c r="B941" s="19"/>
      <c r="E941" s="30"/>
    </row>
    <row r="942" spans="1:5" x14ac:dyDescent="0.2">
      <c r="A942" s="29"/>
      <c r="B942" s="19"/>
      <c r="E942" s="30"/>
    </row>
    <row r="943" spans="1:5" x14ac:dyDescent="0.2">
      <c r="A943" s="29"/>
      <c r="B943" s="19"/>
      <c r="E943" s="30"/>
    </row>
    <row r="944" spans="1:5" x14ac:dyDescent="0.2">
      <c r="A944" s="29"/>
      <c r="B944" s="19"/>
      <c r="E944" s="30"/>
    </row>
    <row r="945" spans="1:5" x14ac:dyDescent="0.2">
      <c r="A945" s="29"/>
      <c r="B945" s="19"/>
      <c r="E945" s="30"/>
    </row>
    <row r="946" spans="1:5" x14ac:dyDescent="0.2">
      <c r="A946" s="29"/>
      <c r="B946" s="19"/>
      <c r="E946" s="30"/>
    </row>
    <row r="947" spans="1:5" x14ac:dyDescent="0.2">
      <c r="A947" s="29"/>
      <c r="B947" s="19"/>
      <c r="E947" s="30"/>
    </row>
    <row r="948" spans="1:5" x14ac:dyDescent="0.2">
      <c r="A948" s="29"/>
      <c r="B948" s="19"/>
      <c r="E948" s="30"/>
    </row>
    <row r="949" spans="1:5" x14ac:dyDescent="0.2">
      <c r="A949" s="29"/>
      <c r="B949" s="19"/>
      <c r="E949" s="30"/>
    </row>
    <row r="950" spans="1:5" x14ac:dyDescent="0.2">
      <c r="A950" s="29"/>
      <c r="B950" s="19"/>
      <c r="E950" s="30"/>
    </row>
    <row r="951" spans="1:5" x14ac:dyDescent="0.2">
      <c r="A951" s="29"/>
      <c r="B951" s="19"/>
      <c r="E951" s="30"/>
    </row>
    <row r="952" spans="1:5" x14ac:dyDescent="0.2">
      <c r="A952" s="29"/>
      <c r="B952" s="19"/>
      <c r="E952" s="30"/>
    </row>
    <row r="953" spans="1:5" x14ac:dyDescent="0.2">
      <c r="A953" s="29"/>
      <c r="B953" s="19"/>
      <c r="E953" s="30"/>
    </row>
    <row r="954" spans="1:5" x14ac:dyDescent="0.2">
      <c r="A954" s="29"/>
      <c r="B954" s="19"/>
      <c r="E954" s="30"/>
    </row>
    <row r="955" spans="1:5" x14ac:dyDescent="0.2">
      <c r="A955" s="29"/>
      <c r="B955" s="19"/>
      <c r="E955" s="30"/>
    </row>
    <row r="956" spans="1:5" x14ac:dyDescent="0.2">
      <c r="A956" s="29"/>
      <c r="B956" s="19"/>
      <c r="E956" s="30"/>
    </row>
    <row r="957" spans="1:5" x14ac:dyDescent="0.2">
      <c r="A957" s="29"/>
      <c r="B957" s="19"/>
      <c r="E957" s="30"/>
    </row>
    <row r="958" spans="1:5" x14ac:dyDescent="0.2">
      <c r="A958" s="29"/>
      <c r="B958" s="19"/>
      <c r="E958" s="30"/>
    </row>
    <row r="959" spans="1:5" x14ac:dyDescent="0.2">
      <c r="A959" s="29"/>
      <c r="B959" s="19"/>
      <c r="E959" s="30"/>
    </row>
    <row r="960" spans="1:5" x14ac:dyDescent="0.2">
      <c r="A960" s="29"/>
      <c r="B960" s="19"/>
      <c r="E960" s="30"/>
    </row>
    <row r="961" spans="1:5" x14ac:dyDescent="0.2">
      <c r="A961" s="29"/>
      <c r="B961" s="19"/>
      <c r="E961" s="30"/>
    </row>
    <row r="962" spans="1:5" x14ac:dyDescent="0.2">
      <c r="A962" s="29"/>
      <c r="B962" s="19"/>
      <c r="E962" s="30"/>
    </row>
    <row r="963" spans="1:5" x14ac:dyDescent="0.2">
      <c r="A963" s="29"/>
      <c r="B963" s="19"/>
      <c r="E963" s="30"/>
    </row>
    <row r="964" spans="1:5" x14ac:dyDescent="0.2">
      <c r="A964" s="29"/>
      <c r="B964" s="19"/>
      <c r="E964" s="30"/>
    </row>
    <row r="965" spans="1:5" x14ac:dyDescent="0.2">
      <c r="A965" s="29"/>
      <c r="B965" s="19"/>
      <c r="E965" s="30"/>
    </row>
    <row r="966" spans="1:5" x14ac:dyDescent="0.2">
      <c r="A966" s="29"/>
      <c r="B966" s="19"/>
      <c r="E966" s="30"/>
    </row>
    <row r="967" spans="1:5" x14ac:dyDescent="0.2">
      <c r="A967" s="29"/>
      <c r="B967" s="19"/>
      <c r="E967" s="30"/>
    </row>
    <row r="968" spans="1:5" x14ac:dyDescent="0.2">
      <c r="A968" s="29"/>
      <c r="B968" s="19"/>
      <c r="E968" s="30"/>
    </row>
    <row r="969" spans="1:5" x14ac:dyDescent="0.2">
      <c r="A969" s="29"/>
      <c r="B969" s="19"/>
      <c r="E969" s="30"/>
    </row>
    <row r="970" spans="1:5" x14ac:dyDescent="0.2">
      <c r="A970" s="29"/>
      <c r="B970" s="19"/>
      <c r="E970" s="30"/>
    </row>
    <row r="971" spans="1:5" x14ac:dyDescent="0.2">
      <c r="A971" s="29"/>
      <c r="B971" s="19"/>
      <c r="E971" s="30"/>
    </row>
    <row r="972" spans="1:5" x14ac:dyDescent="0.2">
      <c r="A972" s="29"/>
      <c r="B972" s="19"/>
      <c r="E972" s="30"/>
    </row>
    <row r="973" spans="1:5" x14ac:dyDescent="0.2">
      <c r="A973" s="29"/>
      <c r="B973" s="19"/>
      <c r="E973" s="30"/>
    </row>
    <row r="974" spans="1:5" x14ac:dyDescent="0.2">
      <c r="A974" s="29"/>
      <c r="B974" s="19"/>
      <c r="E974" s="30"/>
    </row>
    <row r="975" spans="1:5" x14ac:dyDescent="0.2">
      <c r="A975" s="29"/>
      <c r="B975" s="19"/>
      <c r="E975" s="30"/>
    </row>
    <row r="976" spans="1:5" x14ac:dyDescent="0.2">
      <c r="A976" s="29"/>
      <c r="B976" s="19"/>
      <c r="E976" s="30"/>
    </row>
    <row r="977" spans="1:5" x14ac:dyDescent="0.2">
      <c r="A977" s="29"/>
      <c r="B977" s="19"/>
      <c r="E977" s="30"/>
    </row>
    <row r="978" spans="1:5" x14ac:dyDescent="0.2">
      <c r="A978" s="29"/>
      <c r="B978" s="19"/>
      <c r="E978" s="30"/>
    </row>
    <row r="979" spans="1:5" x14ac:dyDescent="0.2">
      <c r="A979" s="29"/>
      <c r="B979" s="19"/>
      <c r="E979" s="30"/>
    </row>
    <row r="980" spans="1:5" x14ac:dyDescent="0.2">
      <c r="A980" s="29"/>
      <c r="B980" s="19"/>
      <c r="E980" s="30"/>
    </row>
    <row r="981" spans="1:5" x14ac:dyDescent="0.2">
      <c r="A981" s="29"/>
      <c r="B981" s="19"/>
      <c r="E981" s="30"/>
    </row>
    <row r="982" spans="1:5" x14ac:dyDescent="0.2">
      <c r="A982" s="29"/>
      <c r="B982" s="19"/>
      <c r="E982" s="30"/>
    </row>
    <row r="983" spans="1:5" x14ac:dyDescent="0.2">
      <c r="A983" s="29"/>
      <c r="B983" s="19"/>
      <c r="E983" s="30"/>
    </row>
    <row r="984" spans="1:5" x14ac:dyDescent="0.2">
      <c r="A984" s="29"/>
      <c r="B984" s="19"/>
      <c r="E984" s="30"/>
    </row>
    <row r="985" spans="1:5" x14ac:dyDescent="0.2">
      <c r="A985" s="29"/>
      <c r="B985" s="19"/>
      <c r="E985" s="30"/>
    </row>
    <row r="986" spans="1:5" x14ac:dyDescent="0.2">
      <c r="A986" s="29"/>
      <c r="B986" s="19"/>
      <c r="E986" s="30"/>
    </row>
    <row r="987" spans="1:5" x14ac:dyDescent="0.2">
      <c r="A987" s="29"/>
      <c r="B987" s="19"/>
      <c r="E987" s="30"/>
    </row>
  </sheetData>
  <autoFilter ref="A22:L64" xr:uid="{00000000-0009-0000-0000-000002000000}"/>
  <mergeCells count="10">
    <mergeCell ref="A65:A67"/>
    <mergeCell ref="A3:B3"/>
    <mergeCell ref="A6:C17"/>
    <mergeCell ref="G1:I1"/>
    <mergeCell ref="J1:L1"/>
    <mergeCell ref="A1:F1"/>
    <mergeCell ref="K2:L2"/>
    <mergeCell ref="A2:F2"/>
    <mergeCell ref="G2:I2"/>
    <mergeCell ref="B19:B21"/>
  </mergeCells>
  <conditionalFormatting sqref="B18">
    <cfRule type="containsText" dxfId="42" priority="1" operator="containsText" text="Unsatisfactory">
      <formula>NOT(ISERROR(SEARCH("Unsatisfactory",B18)))</formula>
    </cfRule>
    <cfRule type="containsText" dxfId="41" priority="2" operator="containsText" text="3">
      <formula>NOT(ISERROR(SEARCH("3",B18)))</formula>
    </cfRule>
    <cfRule type="containsBlanks" dxfId="40" priority="3" stopIfTrue="1">
      <formula>LEN(TRIM(B18))=0</formula>
    </cfRule>
  </conditionalFormatting>
  <conditionalFormatting sqref="E17">
    <cfRule type="containsText" dxfId="39" priority="19" operator="containsText" text="ok to">
      <formula>NOT(ISERROR(SEARCH("ok to",E17)))</formula>
    </cfRule>
    <cfRule type="containsText" dxfId="38" priority="24" operator="containsText" text="CORRECT">
      <formula>NOT(ISERROR(SEARCH("CORRECT",E17)))</formula>
    </cfRule>
  </conditionalFormatting>
  <conditionalFormatting sqref="E17:E18">
    <cfRule type="containsText" dxfId="37" priority="23" operator="containsText" text="DISCIPLINARY ACTION">
      <formula>NOT(ISERROR(SEARCH("DISCIPLINARY ACTION",E17)))</formula>
    </cfRule>
  </conditionalFormatting>
  <conditionalFormatting sqref="E18">
    <cfRule type="containsText" dxfId="36" priority="25" operator="containsText" text="Fail">
      <formula>NOT(ISERROR(SEARCH("Fail",E18)))</formula>
    </cfRule>
    <cfRule type="containsText" dxfId="35" priority="26" operator="containsText" text="Pass">
      <formula>NOT(ISERROR(SEARCH("Pass",E18)))</formula>
    </cfRule>
  </conditionalFormatting>
  <conditionalFormatting sqref="E24:E64">
    <cfRule type="containsBlanks" dxfId="34" priority="11" stopIfTrue="1">
      <formula>LEN(TRIM(E24))=0</formula>
    </cfRule>
  </conditionalFormatting>
  <conditionalFormatting sqref="E24:E67">
    <cfRule type="containsText" dxfId="33" priority="4" operator="containsText" text="3">
      <formula>NOT(ISERROR(SEARCH("3",E24)))</formula>
    </cfRule>
    <cfRule type="containsText" dxfId="32" priority="5" operator="containsText" text="Unsatisfactory">
      <formula>NOT(ISERROR(SEARCH("Unsatisfactory",E24)))</formula>
    </cfRule>
  </conditionalFormatting>
  <conditionalFormatting sqref="E65:E67">
    <cfRule type="containsBlanks" dxfId="31" priority="6" stopIfTrue="1">
      <formula>LEN(TRIM(E65))=0</formula>
    </cfRule>
  </conditionalFormatting>
  <conditionalFormatting sqref="K24:K62">
    <cfRule type="cellIs" dxfId="30" priority="10" operator="greaterThan">
      <formula>0</formula>
    </cfRule>
  </conditionalFormatting>
  <conditionalFormatting sqref="K65:K67">
    <cfRule type="cellIs" dxfId="29" priority="31" operator="greaterThan">
      <formula>0</formula>
    </cfRule>
  </conditionalFormatting>
  <hyperlinks>
    <hyperlink ref="B28" r:id="rId1" display="Address is correct. Go to:   https://m.usps.com/m/ZipLookupAction?search=address" xr:uid="{5576F135-0B8D-4F57-80A5-F843732CD65F}"/>
  </hyperlinks>
  <pageMargins left="0.5" right="0.5" top="0.5" bottom="0.5" header="0" footer="0"/>
  <pageSetup scale="30" orientation="portrait" r:id="rId2"/>
  <ignoredErrors>
    <ignoredError sqref="K61 K52 K38 K42" formula="1"/>
  </ignoredErrors>
  <drawing r:id="rId3"/>
  <extLst>
    <ext xmlns:x14="http://schemas.microsoft.com/office/spreadsheetml/2009/9/main" uri="{CCE6A557-97BC-4b89-ADB6-D9C93CAAB3DF}">
      <x14:dataValidations xmlns:xm="http://schemas.microsoft.com/office/excel/2006/main" count="8">
        <x14:dataValidation type="list" allowBlank="1" showInputMessage="1" showErrorMessage="1" xr:uid="{82CC84C8-AEB5-4157-9BE5-6D6BA126360F}">
          <x14:formula1>
            <xm:f>Reference!$G$2:$G$4</xm:f>
          </x14:formula1>
          <xm:sqref>L11</xm:sqref>
        </x14:dataValidation>
        <x14:dataValidation type="list" allowBlank="1" showInputMessage="1" showErrorMessage="1" xr:uid="{1C958449-4E9F-4A42-A273-E072D7058B51}">
          <x14:formula1>
            <xm:f>Reference!$E$2:$E$4</xm:f>
          </x14:formula1>
          <xm:sqref>L10</xm:sqref>
        </x14:dataValidation>
        <x14:dataValidation type="list" allowBlank="1" showInputMessage="1" showErrorMessage="1" xr:uid="{C0E3CFCD-F785-CD40-AA77-B40A89EB4073}">
          <x14:formula1>
            <xm:f>Reference!$A$10:$A$13</xm:f>
          </x14:formula1>
          <xm:sqref>E62 E65:E67 E41 E35 E50:E51 E45:E46 E53:E55 E43</xm:sqref>
        </x14:dataValidation>
        <x14:dataValidation type="list" allowBlank="1" showInputMessage="1" showErrorMessage="1" xr:uid="{8F97C02A-9FD0-ED44-B5A4-B87421CC4494}">
          <x14:formula1>
            <xm:f>Reference!$A$2:$A$7</xm:f>
          </x14:formula1>
          <xm:sqref>E47:E49 E36 E39</xm:sqref>
        </x14:dataValidation>
        <x14:dataValidation type="list" allowBlank="1" showInputMessage="1" showErrorMessage="1" xr:uid="{C2429754-0F6A-3742-82BC-6E30DF368A7E}">
          <x14:formula1>
            <xm:f>Reference!$A$16:$A$18</xm:f>
          </x14:formula1>
          <xm:sqref>E64 E44 E34 E37 E24:E31 E56:E60</xm:sqref>
        </x14:dataValidation>
        <x14:dataValidation type="list" allowBlank="1" showInputMessage="1" showErrorMessage="1" xr:uid="{F015A3A6-DB75-9448-AEBE-8159552CDFCA}">
          <x14:formula1>
            <xm:f>Reference!$I$24:$I$25</xm:f>
          </x14:formula1>
          <xm:sqref>B18</xm:sqref>
        </x14:dataValidation>
        <x14:dataValidation type="list" allowBlank="1" showInputMessage="1" showErrorMessage="1" xr:uid="{0E1AF0B5-7757-4C7B-9360-BD0A6B0284AB}">
          <x14:formula1>
            <xm:f>Reference!$C$17:$C$21</xm:f>
          </x14:formula1>
          <xm:sqref>L5</xm:sqref>
        </x14:dataValidation>
        <x14:dataValidation type="list" allowBlank="1" showInputMessage="1" showErrorMessage="1" xr:uid="{B8AACA17-26C3-4128-9012-1B86B71C3CEC}">
          <x14:formula1>
            <xm:f>Reference!$A$2:$A$6</xm:f>
          </x14:formula1>
          <xm:sqref>E32:E33 E38 E40 E42 E52 E61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27604-B776-B143-8877-69F0FFF05EBD}">
  <dimension ref="A1:CO106"/>
  <sheetViews>
    <sheetView zoomScale="60" zoomScaleNormal="60" zoomScaleSheetLayoutView="50" workbookViewId="0">
      <selection activeCell="B18" sqref="B18"/>
    </sheetView>
  </sheetViews>
  <sheetFormatPr baseColWidth="10" defaultColWidth="10.83203125" defaultRowHeight="13" outlineLevelRow="1" outlineLevelCol="1" x14ac:dyDescent="0.15"/>
  <cols>
    <col min="1" max="1" width="12.83203125" customWidth="1"/>
    <col min="2" max="2" width="78.1640625" customWidth="1"/>
    <col min="3" max="3" width="102.1640625" hidden="1" customWidth="1" outlineLevel="1"/>
    <col min="4" max="4" width="4.5" hidden="1" customWidth="1" outlineLevel="1"/>
    <col min="5" max="5" width="26.5" customWidth="1" collapsed="1"/>
    <col min="6" max="10" width="37.5" hidden="1" customWidth="1" outlineLevel="1"/>
    <col min="11" max="11" width="39.5" customWidth="1" collapsed="1"/>
    <col min="12" max="12" width="55.5" customWidth="1"/>
    <col min="13" max="13" width="12.6640625" customWidth="1"/>
  </cols>
  <sheetData>
    <row r="1" spans="1:93" s="84" customFormat="1" ht="114.75" customHeight="1" x14ac:dyDescent="0.2">
      <c r="A1" s="112"/>
      <c r="B1" s="399"/>
      <c r="C1" s="399"/>
      <c r="D1" s="399"/>
      <c r="E1" s="399"/>
      <c r="F1" s="399"/>
      <c r="G1" s="399"/>
      <c r="H1" s="399"/>
      <c r="I1" s="113"/>
      <c r="J1" s="114"/>
      <c r="K1" s="115"/>
      <c r="L1" s="115"/>
      <c r="M1" s="56"/>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row>
    <row r="2" spans="1:93" s="85" customFormat="1" ht="29" x14ac:dyDescent="0.35">
      <c r="A2" s="540" t="s">
        <v>355</v>
      </c>
      <c r="B2" s="540"/>
      <c r="C2" s="116"/>
      <c r="D2" s="116"/>
      <c r="E2" s="117"/>
      <c r="F2" s="118"/>
      <c r="G2" s="118"/>
      <c r="H2" s="118"/>
      <c r="I2" s="117"/>
      <c r="J2" s="117"/>
      <c r="K2" s="541" t="s">
        <v>11</v>
      </c>
      <c r="L2" s="541"/>
    </row>
    <row r="3" spans="1:93" s="99" customFormat="1" ht="21" customHeight="1" x14ac:dyDescent="0.3">
      <c r="A3" s="542" t="s">
        <v>409</v>
      </c>
      <c r="B3" s="542"/>
      <c r="C3" s="100"/>
      <c r="D3" s="100"/>
      <c r="E3" s="97"/>
      <c r="F3" s="101"/>
      <c r="G3" s="98"/>
      <c r="H3" s="98"/>
      <c r="I3" s="97"/>
      <c r="J3" s="97"/>
      <c r="K3" s="190" t="s">
        <v>12</v>
      </c>
      <c r="L3" s="191"/>
    </row>
    <row r="4" spans="1:93" s="85" customFormat="1" ht="21" customHeight="1" x14ac:dyDescent="0.25">
      <c r="A4" s="102" t="s">
        <v>13</v>
      </c>
      <c r="B4" s="93"/>
      <c r="C4" s="103"/>
      <c r="D4" s="103"/>
      <c r="E4" s="104"/>
      <c r="F4" s="104"/>
      <c r="G4" s="105"/>
      <c r="H4" s="105"/>
      <c r="I4" s="104"/>
      <c r="J4" s="104"/>
      <c r="K4" s="192" t="s">
        <v>14</v>
      </c>
      <c r="L4" s="193"/>
    </row>
    <row r="5" spans="1:93" s="99" customFormat="1" ht="21" customHeight="1" thickBot="1" x14ac:dyDescent="0.35">
      <c r="A5" s="94" t="s">
        <v>431</v>
      </c>
      <c r="B5" s="95"/>
      <c r="C5" s="96"/>
      <c r="D5" s="96"/>
      <c r="E5" s="97"/>
      <c r="F5" s="97"/>
      <c r="G5" s="98"/>
      <c r="H5" s="98"/>
      <c r="I5" s="97"/>
      <c r="J5" s="97"/>
      <c r="K5" s="442" t="s">
        <v>419</v>
      </c>
      <c r="L5" s="193"/>
    </row>
    <row r="6" spans="1:93" s="85" customFormat="1" ht="21" customHeight="1" x14ac:dyDescent="0.25">
      <c r="A6" s="543" t="s">
        <v>432</v>
      </c>
      <c r="B6" s="544"/>
      <c r="C6" s="88"/>
      <c r="D6" s="88"/>
      <c r="E6" s="86"/>
      <c r="F6" s="86"/>
      <c r="G6" s="87"/>
      <c r="H6" s="87"/>
      <c r="I6" s="86"/>
      <c r="J6" s="86"/>
      <c r="K6" s="192" t="s">
        <v>15</v>
      </c>
      <c r="L6" s="193"/>
    </row>
    <row r="7" spans="1:93" s="85" customFormat="1" ht="21" customHeight="1" x14ac:dyDescent="0.25">
      <c r="A7" s="545"/>
      <c r="B7" s="546"/>
      <c r="C7" s="88"/>
      <c r="D7" s="88"/>
      <c r="E7" s="86"/>
      <c r="F7" s="86"/>
      <c r="G7" s="87"/>
      <c r="H7" s="87"/>
      <c r="I7" s="86"/>
      <c r="J7" s="86"/>
      <c r="K7" s="192" t="s">
        <v>16</v>
      </c>
      <c r="L7" s="193"/>
    </row>
    <row r="8" spans="1:93" s="85" customFormat="1" ht="21" customHeight="1" x14ac:dyDescent="0.25">
      <c r="A8" s="545"/>
      <c r="B8" s="546"/>
      <c r="C8" s="88"/>
      <c r="D8" s="88"/>
      <c r="E8" s="86"/>
      <c r="F8" s="86"/>
      <c r="G8" s="87"/>
      <c r="H8" s="87"/>
      <c r="I8" s="86"/>
      <c r="J8" s="86"/>
      <c r="K8" s="192" t="s">
        <v>17</v>
      </c>
      <c r="L8" s="193"/>
    </row>
    <row r="9" spans="1:93" s="85" customFormat="1" ht="21" customHeight="1" x14ac:dyDescent="0.25">
      <c r="A9" s="545"/>
      <c r="B9" s="546"/>
      <c r="C9" s="88"/>
      <c r="D9" s="88"/>
      <c r="E9" s="86"/>
      <c r="F9" s="86"/>
      <c r="G9" s="87"/>
      <c r="H9" s="87"/>
      <c r="I9" s="86"/>
      <c r="J9" s="86"/>
      <c r="K9" s="192" t="s">
        <v>18</v>
      </c>
      <c r="L9" s="193"/>
    </row>
    <row r="10" spans="1:93" s="85" customFormat="1" ht="21" customHeight="1" x14ac:dyDescent="0.25">
      <c r="A10" s="545"/>
      <c r="B10" s="546"/>
      <c r="C10" s="88"/>
      <c r="D10" s="88"/>
      <c r="E10" s="86"/>
      <c r="F10" s="86"/>
      <c r="G10" s="87"/>
      <c r="H10" s="87"/>
      <c r="I10" s="86"/>
      <c r="J10" s="86"/>
      <c r="K10" s="192" t="s">
        <v>19</v>
      </c>
      <c r="L10" s="193"/>
    </row>
    <row r="11" spans="1:93" s="85" customFormat="1" ht="21" customHeight="1" x14ac:dyDescent="0.25">
      <c r="A11" s="545"/>
      <c r="B11" s="546"/>
      <c r="C11" s="88"/>
      <c r="D11" s="88"/>
      <c r="E11" s="86"/>
      <c r="F11" s="86"/>
      <c r="G11" s="87"/>
      <c r="H11" s="87"/>
      <c r="I11" s="86"/>
      <c r="J11" s="86"/>
      <c r="K11" s="192" t="s">
        <v>20</v>
      </c>
      <c r="L11" s="193"/>
    </row>
    <row r="12" spans="1:93" s="85" customFormat="1" ht="21" customHeight="1" x14ac:dyDescent="0.25">
      <c r="A12" s="545"/>
      <c r="B12" s="546"/>
      <c r="C12" s="88"/>
      <c r="D12" s="88"/>
      <c r="E12" s="86"/>
      <c r="F12" s="86"/>
      <c r="G12" s="87"/>
      <c r="H12" s="87"/>
      <c r="I12" s="86"/>
      <c r="J12" s="86"/>
      <c r="K12" s="192" t="s">
        <v>21</v>
      </c>
      <c r="L12" s="193"/>
    </row>
    <row r="13" spans="1:93" s="85" customFormat="1" ht="21" customHeight="1" x14ac:dyDescent="0.25">
      <c r="A13" s="545"/>
      <c r="B13" s="546"/>
      <c r="C13" s="88"/>
      <c r="D13" s="88"/>
      <c r="E13" s="86"/>
      <c r="F13" s="86"/>
      <c r="G13" s="87"/>
      <c r="H13" s="87"/>
      <c r="I13" s="86"/>
      <c r="J13" s="86"/>
      <c r="K13" s="192" t="s">
        <v>22</v>
      </c>
      <c r="L13" s="194"/>
    </row>
    <row r="14" spans="1:93" s="85" customFormat="1" ht="21" customHeight="1" x14ac:dyDescent="0.25">
      <c r="A14" s="545"/>
      <c r="B14" s="546"/>
      <c r="C14" s="88"/>
      <c r="D14" s="88"/>
      <c r="E14" s="86"/>
      <c r="F14" s="86"/>
      <c r="G14" s="87"/>
      <c r="H14" s="87"/>
      <c r="I14" s="86"/>
      <c r="J14" s="86"/>
      <c r="K14" s="192" t="s">
        <v>23</v>
      </c>
      <c r="L14" s="193"/>
    </row>
    <row r="15" spans="1:93" s="85" customFormat="1" ht="21" customHeight="1" x14ac:dyDescent="0.25">
      <c r="A15" s="545"/>
      <c r="B15" s="546"/>
      <c r="C15" s="88"/>
      <c r="D15" s="88"/>
      <c r="E15" s="86"/>
      <c r="F15" s="86"/>
      <c r="G15" s="87"/>
      <c r="H15" s="87"/>
      <c r="I15" s="86"/>
      <c r="J15" s="86"/>
      <c r="K15" s="195" t="s">
        <v>25</v>
      </c>
      <c r="L15" s="193"/>
    </row>
    <row r="16" spans="1:93" s="85" customFormat="1" ht="21" customHeight="1" x14ac:dyDescent="0.25">
      <c r="A16" s="545"/>
      <c r="B16" s="546"/>
      <c r="C16" s="88"/>
      <c r="D16" s="88"/>
      <c r="E16" s="86"/>
      <c r="F16" s="86"/>
      <c r="G16" s="87"/>
      <c r="H16" s="87"/>
      <c r="I16" s="86"/>
      <c r="J16" s="86"/>
      <c r="K16" s="195" t="s">
        <v>26</v>
      </c>
      <c r="L16" s="193"/>
    </row>
    <row r="17" spans="1:13" s="85" customFormat="1" ht="27" customHeight="1" thickBot="1" x14ac:dyDescent="0.3">
      <c r="A17" s="547"/>
      <c r="B17" s="548"/>
      <c r="C17" s="88"/>
      <c r="D17" s="88"/>
      <c r="E17" s="86"/>
      <c r="F17" s="86"/>
      <c r="G17" s="87"/>
      <c r="H17" s="87"/>
      <c r="I17" s="86"/>
      <c r="J17" s="86"/>
      <c r="K17" s="196"/>
      <c r="L17" s="196"/>
    </row>
    <row r="18" spans="1:13" s="85" customFormat="1" ht="72" customHeight="1" thickBot="1" x14ac:dyDescent="0.3">
      <c r="A18" s="395" t="s">
        <v>402</v>
      </c>
      <c r="B18" s="396" t="s">
        <v>283</v>
      </c>
      <c r="C18" s="293" t="s">
        <v>353</v>
      </c>
      <c r="D18" s="196"/>
      <c r="E18" s="294" t="str">
        <f>IF(E68="Unsatisfactory","FAIL: DISCIPLINARY ACTION",IF((OR(K22&gt;K20)),"FAIL","PASS"))</f>
        <v>PASS</v>
      </c>
      <c r="F18" s="199"/>
      <c r="G18" s="200"/>
      <c r="H18" s="201"/>
      <c r="I18" s="201"/>
      <c r="J18" s="201"/>
      <c r="K18" s="187">
        <f>K20</f>
        <v>225.75</v>
      </c>
      <c r="L18" s="197"/>
    </row>
    <row r="19" spans="1:13" s="85" customFormat="1" ht="29.25" hidden="1" customHeight="1" outlineLevel="1" x14ac:dyDescent="0.25">
      <c r="A19" s="196"/>
      <c r="B19" s="511" t="s">
        <v>403</v>
      </c>
      <c r="C19" s="196"/>
      <c r="D19" s="196"/>
      <c r="E19" s="202" t="s">
        <v>27</v>
      </c>
      <c r="F19" s="203"/>
      <c r="G19" s="204"/>
      <c r="H19" s="205"/>
      <c r="I19" s="205"/>
      <c r="J19" s="205"/>
      <c r="K19" s="188">
        <v>0.25</v>
      </c>
      <c r="L19" s="198"/>
    </row>
    <row r="20" spans="1:13" s="85" customFormat="1" ht="29.25" hidden="1" customHeight="1" outlineLevel="1" x14ac:dyDescent="0.25">
      <c r="A20" s="196"/>
      <c r="B20" s="512"/>
      <c r="C20" s="196"/>
      <c r="D20" s="196"/>
      <c r="E20" s="202" t="s">
        <v>28</v>
      </c>
      <c r="F20" s="200"/>
      <c r="G20" s="200"/>
      <c r="H20" s="205"/>
      <c r="I20" s="205"/>
      <c r="J20" s="205"/>
      <c r="K20" s="189">
        <f>K19*K21</f>
        <v>225.75</v>
      </c>
      <c r="L20" s="417"/>
    </row>
    <row r="21" spans="1:13" s="89" customFormat="1" ht="72" customHeight="1" collapsed="1" thickBot="1" x14ac:dyDescent="0.25">
      <c r="A21" s="206"/>
      <c r="B21" s="513"/>
      <c r="C21" s="206"/>
      <c r="D21" s="206"/>
      <c r="E21" s="278" t="s">
        <v>29</v>
      </c>
      <c r="F21" s="200"/>
      <c r="G21" s="200"/>
      <c r="H21" s="205"/>
      <c r="I21" s="205"/>
      <c r="J21" s="205"/>
      <c r="K21" s="429">
        <f>IF(B18="YES",(SUM(J24:J66,J69:J106)),SUM(J24:J66))</f>
        <v>903</v>
      </c>
      <c r="L21" s="413">
        <f>(K21-K22)/K21</f>
        <v>1</v>
      </c>
      <c r="M21" s="430" t="s">
        <v>408</v>
      </c>
    </row>
    <row r="22" spans="1:13" s="90" customFormat="1" ht="104.25" customHeight="1" thickBot="1" x14ac:dyDescent="0.2">
      <c r="A22" s="284" t="s">
        <v>215</v>
      </c>
      <c r="B22" s="287" t="s">
        <v>358</v>
      </c>
      <c r="C22" s="304" t="s">
        <v>203</v>
      </c>
      <c r="D22" s="285"/>
      <c r="E22" s="286" t="s">
        <v>204</v>
      </c>
      <c r="F22" s="287" t="s">
        <v>33</v>
      </c>
      <c r="G22" s="288" t="s">
        <v>34</v>
      </c>
      <c r="H22" s="287" t="s">
        <v>35</v>
      </c>
      <c r="I22" s="289" t="s">
        <v>36</v>
      </c>
      <c r="J22" s="290" t="s">
        <v>37</v>
      </c>
      <c r="K22" s="291">
        <f>IF(B18="YES",SUM(K24:K106),SUM(K24:K67))</f>
        <v>0</v>
      </c>
      <c r="L22" s="418" t="s">
        <v>38</v>
      </c>
    </row>
    <row r="23" spans="1:13" s="91" customFormat="1" ht="153" hidden="1" outlineLevel="1" x14ac:dyDescent="0.15">
      <c r="A23" s="279"/>
      <c r="B23" s="279"/>
      <c r="C23" s="280"/>
      <c r="D23" s="281"/>
      <c r="E23" s="282"/>
      <c r="F23" s="148" t="s">
        <v>327</v>
      </c>
      <c r="G23" s="148" t="s">
        <v>328</v>
      </c>
      <c r="H23" s="147" t="s">
        <v>329</v>
      </c>
      <c r="I23" s="282"/>
      <c r="J23" s="282"/>
      <c r="K23" s="282" t="s">
        <v>39</v>
      </c>
      <c r="L23" s="283"/>
    </row>
    <row r="24" spans="1:13" s="89" customFormat="1" ht="21" customHeight="1" collapsed="1" x14ac:dyDescent="0.2">
      <c r="A24" s="207" t="s">
        <v>323</v>
      </c>
      <c r="B24" s="208" t="s">
        <v>322</v>
      </c>
      <c r="C24" s="410" t="s">
        <v>485</v>
      </c>
      <c r="D24" s="209"/>
      <c r="E24" s="300"/>
      <c r="F24" s="210">
        <v>4</v>
      </c>
      <c r="G24" s="210">
        <v>2</v>
      </c>
      <c r="H24" s="211">
        <f t="shared" ref="H24:H66" si="0">IF(E24="n/a",0,(2*G24+F24))</f>
        <v>8</v>
      </c>
      <c r="I24" s="212">
        <v>1</v>
      </c>
      <c r="J24" s="210">
        <f>H24*I24</f>
        <v>8</v>
      </c>
      <c r="K24" s="211" t="str">
        <f>IF(E24="","",IF(E24="N/A","",IF(E24="Satisfactory","",IF(E24="Unsatisfactory",H24*I24,""))))</f>
        <v/>
      </c>
      <c r="L24" s="212"/>
    </row>
    <row r="25" spans="1:13" s="89" customFormat="1" ht="21" customHeight="1" x14ac:dyDescent="0.2">
      <c r="A25" s="537" t="s">
        <v>321</v>
      </c>
      <c r="B25" s="208" t="s">
        <v>398</v>
      </c>
      <c r="C25" s="405" t="s">
        <v>486</v>
      </c>
      <c r="D25" s="209"/>
      <c r="E25" s="300"/>
      <c r="F25" s="210">
        <v>4</v>
      </c>
      <c r="G25" s="210">
        <v>2</v>
      </c>
      <c r="H25" s="211">
        <f t="shared" si="0"/>
        <v>8</v>
      </c>
      <c r="I25" s="212">
        <v>1</v>
      </c>
      <c r="J25" s="210">
        <f>H25*I25</f>
        <v>8</v>
      </c>
      <c r="K25" s="211" t="str">
        <f>IF(E25="","",IF(E25="N/A","",IF(E25="Satisfactory","",IF(E25="Unsatisfactory",H25*I25,""))))</f>
        <v/>
      </c>
      <c r="L25" s="212"/>
    </row>
    <row r="26" spans="1:13" s="89" customFormat="1" ht="21" customHeight="1" x14ac:dyDescent="0.2">
      <c r="A26" s="538"/>
      <c r="B26" s="208" t="s">
        <v>320</v>
      </c>
      <c r="C26" s="405" t="s">
        <v>331</v>
      </c>
      <c r="D26" s="209"/>
      <c r="E26" s="300"/>
      <c r="F26" s="210">
        <v>4</v>
      </c>
      <c r="G26" s="210">
        <v>3</v>
      </c>
      <c r="H26" s="211">
        <f t="shared" si="0"/>
        <v>10</v>
      </c>
      <c r="I26" s="212">
        <v>2</v>
      </c>
      <c r="J26" s="210">
        <f t="shared" ref="J26:J66" si="1">H26*I26</f>
        <v>20</v>
      </c>
      <c r="K26" s="211" t="str">
        <f>IF(E26="","",IF(E26="N/A","",IF(E26="Satisfactory","",IF(E26="Unsatisfactory",H26*I26,""))))</f>
        <v/>
      </c>
      <c r="L26" s="212"/>
    </row>
    <row r="27" spans="1:13" s="92" customFormat="1" ht="21" customHeight="1" x14ac:dyDescent="0.2">
      <c r="A27" s="538"/>
      <c r="B27" s="213" t="s">
        <v>59</v>
      </c>
      <c r="C27" s="432" t="s">
        <v>319</v>
      </c>
      <c r="D27" s="214"/>
      <c r="E27" s="300"/>
      <c r="F27" s="211">
        <v>4</v>
      </c>
      <c r="G27" s="211">
        <v>3</v>
      </c>
      <c r="H27" s="211">
        <f t="shared" si="0"/>
        <v>10</v>
      </c>
      <c r="I27" s="215">
        <v>3</v>
      </c>
      <c r="J27" s="210">
        <f t="shared" si="1"/>
        <v>30</v>
      </c>
      <c r="K27" s="211" t="str">
        <f>IF(E27="","",IF(E27="N/A","",IF(E27="Satisfactory","",H27*E27)))</f>
        <v/>
      </c>
      <c r="L27" s="216"/>
    </row>
    <row r="28" spans="1:13" s="92" customFormat="1" ht="21" customHeight="1" x14ac:dyDescent="0.2">
      <c r="A28" s="538"/>
      <c r="B28" s="213" t="s">
        <v>62</v>
      </c>
      <c r="C28" s="217" t="s">
        <v>318</v>
      </c>
      <c r="D28" s="214"/>
      <c r="E28" s="300"/>
      <c r="F28" s="218">
        <v>4</v>
      </c>
      <c r="G28" s="218">
        <v>3</v>
      </c>
      <c r="H28" s="218">
        <f t="shared" si="0"/>
        <v>10</v>
      </c>
      <c r="I28" s="219">
        <v>3</v>
      </c>
      <c r="J28" s="210">
        <f t="shared" si="1"/>
        <v>30</v>
      </c>
      <c r="K28" s="211" t="str">
        <f>IF(E28="","",IF(E28="N/A","",IF(E28="Satisfactory","",H28*E28)))</f>
        <v/>
      </c>
      <c r="L28" s="220"/>
    </row>
    <row r="29" spans="1:13" s="92" customFormat="1" ht="21" customHeight="1" x14ac:dyDescent="0.2">
      <c r="A29" s="538"/>
      <c r="B29" s="221" t="s">
        <v>317</v>
      </c>
      <c r="C29" s="222" t="s">
        <v>316</v>
      </c>
      <c r="D29" s="214"/>
      <c r="E29" s="300"/>
      <c r="F29" s="211">
        <v>4</v>
      </c>
      <c r="G29" s="211">
        <v>4</v>
      </c>
      <c r="H29" s="211">
        <f t="shared" si="0"/>
        <v>12</v>
      </c>
      <c r="I29" s="223">
        <v>3</v>
      </c>
      <c r="J29" s="210">
        <f t="shared" si="1"/>
        <v>36</v>
      </c>
      <c r="K29" s="211" t="str">
        <f t="shared" ref="K29:K36" si="2">IF(E29="","",IF(E29="N/A","",IF(E29="Satisfactory","",IF(E29="Unsatisfactory",H29*I29,""))))</f>
        <v/>
      </c>
      <c r="L29" s="216"/>
    </row>
    <row r="30" spans="1:13" s="92" customFormat="1" ht="21" customHeight="1" x14ac:dyDescent="0.2">
      <c r="A30" s="538"/>
      <c r="B30" s="221" t="s">
        <v>315</v>
      </c>
      <c r="C30" s="222" t="s">
        <v>314</v>
      </c>
      <c r="D30" s="214"/>
      <c r="E30" s="300"/>
      <c r="F30" s="211">
        <v>4</v>
      </c>
      <c r="G30" s="211">
        <v>3</v>
      </c>
      <c r="H30" s="211">
        <f t="shared" si="0"/>
        <v>10</v>
      </c>
      <c r="I30" s="223">
        <v>2</v>
      </c>
      <c r="J30" s="210">
        <f t="shared" si="1"/>
        <v>20</v>
      </c>
      <c r="K30" s="211" t="str">
        <f t="shared" si="2"/>
        <v/>
      </c>
      <c r="L30" s="216"/>
    </row>
    <row r="31" spans="1:13" s="92" customFormat="1" ht="21" customHeight="1" x14ac:dyDescent="0.2">
      <c r="A31" s="538"/>
      <c r="B31" s="447" t="s">
        <v>69</v>
      </c>
      <c r="C31" s="222" t="s">
        <v>313</v>
      </c>
      <c r="D31" s="214"/>
      <c r="E31" s="300"/>
      <c r="F31" s="211">
        <v>4</v>
      </c>
      <c r="G31" s="211">
        <v>3</v>
      </c>
      <c r="H31" s="211">
        <f t="shared" si="0"/>
        <v>10</v>
      </c>
      <c r="I31" s="223">
        <v>2</v>
      </c>
      <c r="J31" s="210">
        <f t="shared" si="1"/>
        <v>20</v>
      </c>
      <c r="K31" s="211" t="str">
        <f t="shared" si="2"/>
        <v/>
      </c>
      <c r="L31" s="216"/>
    </row>
    <row r="32" spans="1:13" s="92" customFormat="1" ht="21" customHeight="1" x14ac:dyDescent="0.2">
      <c r="A32" s="538"/>
      <c r="B32" s="229" t="s">
        <v>72</v>
      </c>
      <c r="C32" s="222" t="s">
        <v>511</v>
      </c>
      <c r="D32" s="214"/>
      <c r="E32" s="300"/>
      <c r="F32" s="211">
        <v>3</v>
      </c>
      <c r="G32" s="211">
        <v>2</v>
      </c>
      <c r="H32" s="211">
        <f t="shared" si="0"/>
        <v>7</v>
      </c>
      <c r="I32" s="223">
        <v>2</v>
      </c>
      <c r="J32" s="210">
        <f t="shared" si="1"/>
        <v>14</v>
      </c>
      <c r="K32" s="211" t="str">
        <f t="shared" si="2"/>
        <v/>
      </c>
      <c r="L32" s="216"/>
    </row>
    <row r="33" spans="1:12" s="92" customFormat="1" ht="21" customHeight="1" x14ac:dyDescent="0.2">
      <c r="A33" s="538"/>
      <c r="B33" s="221" t="s">
        <v>73</v>
      </c>
      <c r="C33" s="222" t="s">
        <v>502</v>
      </c>
      <c r="D33" s="214"/>
      <c r="E33" s="300"/>
      <c r="F33" s="211">
        <v>3</v>
      </c>
      <c r="G33" s="211">
        <v>2</v>
      </c>
      <c r="H33" s="211">
        <f t="shared" si="0"/>
        <v>7</v>
      </c>
      <c r="I33" s="223">
        <v>2</v>
      </c>
      <c r="J33" s="210">
        <f t="shared" si="1"/>
        <v>14</v>
      </c>
      <c r="K33" s="211" t="str">
        <f t="shared" si="2"/>
        <v/>
      </c>
      <c r="L33" s="216"/>
    </row>
    <row r="34" spans="1:12" s="92" customFormat="1" ht="21" customHeight="1" x14ac:dyDescent="0.2">
      <c r="A34" s="538"/>
      <c r="B34" s="229" t="s">
        <v>74</v>
      </c>
      <c r="C34" s="222" t="s">
        <v>428</v>
      </c>
      <c r="D34" s="214"/>
      <c r="E34" s="300"/>
      <c r="F34" s="211">
        <v>3</v>
      </c>
      <c r="G34" s="211">
        <v>3</v>
      </c>
      <c r="H34" s="211">
        <f t="shared" si="0"/>
        <v>9</v>
      </c>
      <c r="I34" s="223">
        <v>2</v>
      </c>
      <c r="J34" s="210">
        <f t="shared" si="1"/>
        <v>18</v>
      </c>
      <c r="K34" s="211" t="str">
        <f>IF(E34="","",IF(E34="N/A","",IF(E34="Satisfactory","",H34*E34)))</f>
        <v/>
      </c>
      <c r="L34" s="216"/>
    </row>
    <row r="35" spans="1:12" s="92" customFormat="1" ht="21" customHeight="1" x14ac:dyDescent="0.2">
      <c r="A35" s="538"/>
      <c r="B35" s="229" t="s">
        <v>76</v>
      </c>
      <c r="C35" s="217" t="s">
        <v>487</v>
      </c>
      <c r="D35" s="214"/>
      <c r="E35" s="300"/>
      <c r="F35" s="211">
        <v>4</v>
      </c>
      <c r="G35" s="211">
        <v>3</v>
      </c>
      <c r="H35" s="211">
        <f t="shared" si="0"/>
        <v>10</v>
      </c>
      <c r="I35" s="223">
        <v>2</v>
      </c>
      <c r="J35" s="210">
        <f t="shared" si="1"/>
        <v>20</v>
      </c>
      <c r="K35" s="211" t="str">
        <f>IF(E35="","",IF(E35="N/A","",IF(E35="Satisfactory","",H35*E35)))</f>
        <v/>
      </c>
      <c r="L35" s="216"/>
    </row>
    <row r="36" spans="1:12" s="92" customFormat="1" ht="21" customHeight="1" x14ac:dyDescent="0.2">
      <c r="A36" s="538"/>
      <c r="B36" s="221" t="s">
        <v>312</v>
      </c>
      <c r="C36" s="217" t="s">
        <v>416</v>
      </c>
      <c r="D36" s="214"/>
      <c r="E36" s="300"/>
      <c r="F36" s="211">
        <v>3</v>
      </c>
      <c r="G36" s="211">
        <v>2</v>
      </c>
      <c r="H36" s="211">
        <f t="shared" si="0"/>
        <v>7</v>
      </c>
      <c r="I36" s="223">
        <v>2</v>
      </c>
      <c r="J36" s="210">
        <f t="shared" si="1"/>
        <v>14</v>
      </c>
      <c r="K36" s="211" t="str">
        <f t="shared" si="2"/>
        <v/>
      </c>
      <c r="L36" s="216"/>
    </row>
    <row r="37" spans="1:12" s="92" customFormat="1" ht="21" customHeight="1" x14ac:dyDescent="0.2">
      <c r="A37" s="538"/>
      <c r="B37" s="225" t="s">
        <v>83</v>
      </c>
      <c r="C37" s="224" t="s">
        <v>507</v>
      </c>
      <c r="D37" s="214"/>
      <c r="E37" s="300"/>
      <c r="F37" s="226">
        <v>4</v>
      </c>
      <c r="G37" s="226">
        <v>3</v>
      </c>
      <c r="H37" s="226">
        <f t="shared" si="0"/>
        <v>10</v>
      </c>
      <c r="I37" s="227">
        <v>3</v>
      </c>
      <c r="J37" s="210">
        <f t="shared" si="1"/>
        <v>30</v>
      </c>
      <c r="K37" s="211" t="str">
        <f>IF(E37="","",IF(E37="N/A","",IF(E37="Satisfactory","",H37*E37)))</f>
        <v/>
      </c>
      <c r="L37" s="228"/>
    </row>
    <row r="38" spans="1:12" s="92" customFormat="1" ht="21" customHeight="1" x14ac:dyDescent="0.2">
      <c r="A38" s="539"/>
      <c r="B38" s="221" t="s">
        <v>84</v>
      </c>
      <c r="C38" s="217" t="s">
        <v>330</v>
      </c>
      <c r="D38" s="214"/>
      <c r="E38" s="300"/>
      <c r="F38" s="211">
        <v>4</v>
      </c>
      <c r="G38" s="211">
        <v>3</v>
      </c>
      <c r="H38" s="211">
        <f t="shared" si="0"/>
        <v>10</v>
      </c>
      <c r="I38" s="223">
        <v>2</v>
      </c>
      <c r="J38" s="210">
        <f t="shared" si="1"/>
        <v>20</v>
      </c>
      <c r="K38" s="211" t="str">
        <f>IF(E38="","",IF(E38="N/A","",IF(E38="Satisfactory","",IF(E38="Unsatisfactory",H38*I38,""))))</f>
        <v/>
      </c>
      <c r="L38" s="216"/>
    </row>
    <row r="39" spans="1:12" s="92" customFormat="1" ht="21" customHeight="1" x14ac:dyDescent="0.2">
      <c r="A39" s="549" t="s">
        <v>453</v>
      </c>
      <c r="B39" s="229" t="s">
        <v>78</v>
      </c>
      <c r="C39" s="222" t="s">
        <v>452</v>
      </c>
      <c r="D39" s="214"/>
      <c r="E39" s="300"/>
      <c r="F39" s="226">
        <v>4</v>
      </c>
      <c r="G39" s="226">
        <v>3</v>
      </c>
      <c r="H39" s="226">
        <f t="shared" si="0"/>
        <v>10</v>
      </c>
      <c r="I39" s="227">
        <v>3</v>
      </c>
      <c r="J39" s="210">
        <f t="shared" si="1"/>
        <v>30</v>
      </c>
      <c r="K39" s="211" t="str">
        <f>IF(E39="","",IF(E39="N/A","",IF(E39="Satisfactory","",H39*E39)))</f>
        <v/>
      </c>
      <c r="L39" s="228"/>
    </row>
    <row r="40" spans="1:12" s="92" customFormat="1" ht="21" customHeight="1" x14ac:dyDescent="0.2">
      <c r="A40" s="549"/>
      <c r="B40" s="221" t="s">
        <v>80</v>
      </c>
      <c r="C40" s="222" t="s">
        <v>412</v>
      </c>
      <c r="D40" s="214"/>
      <c r="E40" s="300"/>
      <c r="F40" s="211">
        <v>3</v>
      </c>
      <c r="G40" s="211">
        <v>3</v>
      </c>
      <c r="H40" s="211">
        <f t="shared" si="0"/>
        <v>9</v>
      </c>
      <c r="I40" s="223">
        <v>2</v>
      </c>
      <c r="J40" s="210">
        <f t="shared" si="1"/>
        <v>18</v>
      </c>
      <c r="K40" s="211" t="str">
        <f>IF(E40="","",IF(E40="N/A","",IF(E40="Satisfactory","",IF(E40="Unsatisfactory",H40*I40,""))))</f>
        <v/>
      </c>
      <c r="L40" s="216"/>
    </row>
    <row r="41" spans="1:12" s="92" customFormat="1" ht="21" customHeight="1" x14ac:dyDescent="0.2">
      <c r="A41" s="550"/>
      <c r="B41" s="221" t="s">
        <v>86</v>
      </c>
      <c r="C41" s="222" t="s">
        <v>332</v>
      </c>
      <c r="D41" s="214"/>
      <c r="E41" s="300"/>
      <c r="F41" s="211">
        <v>2</v>
      </c>
      <c r="G41" s="211">
        <v>4</v>
      </c>
      <c r="H41" s="211">
        <f>IF(E41="n/a",0,(2*G41+F41))</f>
        <v>10</v>
      </c>
      <c r="I41" s="223">
        <v>2</v>
      </c>
      <c r="J41" s="210">
        <f t="shared" si="1"/>
        <v>20</v>
      </c>
      <c r="K41" s="211" t="str">
        <f>IF(E41="","",IF(E41="N/A","",IF(E41="Satisfactory","",IF(E41="Unsatisfactory",H41*I41,""))))</f>
        <v/>
      </c>
      <c r="L41" s="216"/>
    </row>
    <row r="42" spans="1:12" s="92" customFormat="1" ht="21" customHeight="1" x14ac:dyDescent="0.2">
      <c r="A42" s="537" t="s">
        <v>311</v>
      </c>
      <c r="B42" s="230" t="s">
        <v>88</v>
      </c>
      <c r="C42" s="224" t="s">
        <v>518</v>
      </c>
      <c r="D42" s="214"/>
      <c r="E42" s="300"/>
      <c r="F42" s="231">
        <v>4</v>
      </c>
      <c r="G42" s="231">
        <v>4</v>
      </c>
      <c r="H42" s="231">
        <f t="shared" si="0"/>
        <v>12</v>
      </c>
      <c r="I42" s="232">
        <v>3</v>
      </c>
      <c r="J42" s="210">
        <f t="shared" si="1"/>
        <v>36</v>
      </c>
      <c r="K42" s="211" t="str">
        <f>IF(E42="","",IF(E42="N/A","",IF(E42="Satisfactory","",H42*E42)))</f>
        <v/>
      </c>
      <c r="L42" s="233"/>
    </row>
    <row r="43" spans="1:12" s="92" customFormat="1" ht="21" customHeight="1" x14ac:dyDescent="0.2">
      <c r="A43" s="538"/>
      <c r="B43" s="230" t="s">
        <v>90</v>
      </c>
      <c r="C43" s="224" t="s">
        <v>519</v>
      </c>
      <c r="D43" s="214"/>
      <c r="E43" s="300"/>
      <c r="F43" s="218">
        <v>4</v>
      </c>
      <c r="G43" s="218">
        <v>4</v>
      </c>
      <c r="H43" s="218">
        <f t="shared" si="0"/>
        <v>12</v>
      </c>
      <c r="I43" s="219">
        <v>3</v>
      </c>
      <c r="J43" s="210">
        <f t="shared" si="1"/>
        <v>36</v>
      </c>
      <c r="K43" s="211" t="str">
        <f>IF(E43="","",IF(E43="N/A","",IF(E43="Satisfactory","",H43*E43)))</f>
        <v/>
      </c>
      <c r="L43" s="220"/>
    </row>
    <row r="44" spans="1:12" s="92" customFormat="1" ht="21" customHeight="1" x14ac:dyDescent="0.2">
      <c r="A44" s="538"/>
      <c r="B44" s="221" t="s">
        <v>91</v>
      </c>
      <c r="C44" s="222" t="s">
        <v>456</v>
      </c>
      <c r="D44" s="214"/>
      <c r="E44" s="300"/>
      <c r="F44" s="211">
        <v>4</v>
      </c>
      <c r="G44" s="211">
        <v>2</v>
      </c>
      <c r="H44" s="211">
        <f t="shared" si="0"/>
        <v>8</v>
      </c>
      <c r="I44" s="215">
        <v>2</v>
      </c>
      <c r="J44" s="210">
        <f t="shared" si="1"/>
        <v>16</v>
      </c>
      <c r="K44" s="211" t="str">
        <f>IF(E44="","",IF(E44="N/A","",IF(E44="Satisfactory","",IF(E44="Unsatisfactory",H44*I44,""))))</f>
        <v/>
      </c>
      <c r="L44" s="216"/>
    </row>
    <row r="45" spans="1:12" s="92" customFormat="1" ht="21" customHeight="1" x14ac:dyDescent="0.2">
      <c r="A45" s="538"/>
      <c r="B45" s="225" t="s">
        <v>93</v>
      </c>
      <c r="C45" s="224" t="s">
        <v>488</v>
      </c>
      <c r="D45" s="214"/>
      <c r="E45" s="300"/>
      <c r="F45" s="226">
        <v>4</v>
      </c>
      <c r="G45" s="226">
        <v>4</v>
      </c>
      <c r="H45" s="226">
        <f t="shared" si="0"/>
        <v>12</v>
      </c>
      <c r="I45" s="227">
        <v>3</v>
      </c>
      <c r="J45" s="210">
        <f t="shared" si="1"/>
        <v>36</v>
      </c>
      <c r="K45" s="211" t="str">
        <f>IF(E45="","",IF(E45="N/A","",IF(E45="Satisfactory","",H45*E45)))</f>
        <v/>
      </c>
      <c r="L45" s="228"/>
    </row>
    <row r="46" spans="1:12" s="92" customFormat="1" ht="21" customHeight="1" x14ac:dyDescent="0.2">
      <c r="A46" s="538"/>
      <c r="B46" s="221" t="s">
        <v>94</v>
      </c>
      <c r="C46" s="222" t="s">
        <v>333</v>
      </c>
      <c r="D46" s="214"/>
      <c r="E46" s="300"/>
      <c r="F46" s="211">
        <v>4</v>
      </c>
      <c r="G46" s="211">
        <v>2</v>
      </c>
      <c r="H46" s="211">
        <f t="shared" si="0"/>
        <v>8</v>
      </c>
      <c r="I46" s="223">
        <v>2</v>
      </c>
      <c r="J46" s="210">
        <f t="shared" si="1"/>
        <v>16</v>
      </c>
      <c r="K46" s="211" t="str">
        <f>IF(E46="","",IF(E46="N/A","",IF(E46="Satisfactory","",IF(E46="Unsatisfactory",H46*I46,""))))</f>
        <v/>
      </c>
      <c r="L46" s="216"/>
    </row>
    <row r="47" spans="1:12" s="92" customFormat="1" ht="21" customHeight="1" x14ac:dyDescent="0.2">
      <c r="A47" s="538"/>
      <c r="B47" s="225" t="s">
        <v>96</v>
      </c>
      <c r="C47" s="222" t="s">
        <v>448</v>
      </c>
      <c r="D47" s="214"/>
      <c r="E47" s="300"/>
      <c r="F47" s="226">
        <v>3</v>
      </c>
      <c r="G47" s="226">
        <v>3</v>
      </c>
      <c r="H47" s="226">
        <f t="shared" si="0"/>
        <v>9</v>
      </c>
      <c r="I47" s="227">
        <v>3</v>
      </c>
      <c r="J47" s="210">
        <f t="shared" si="1"/>
        <v>27</v>
      </c>
      <c r="K47" s="211" t="str">
        <f>IF(E47="","",IF(E47="N/A","",IF(E47="Satisfactory","",H47*E47)))</f>
        <v/>
      </c>
      <c r="L47" s="228"/>
    </row>
    <row r="48" spans="1:12" s="89" customFormat="1" ht="21" customHeight="1" x14ac:dyDescent="0.2">
      <c r="A48" s="539"/>
      <c r="B48" s="208" t="s">
        <v>206</v>
      </c>
      <c r="C48" s="405" t="s">
        <v>310</v>
      </c>
      <c r="D48" s="209"/>
      <c r="E48" s="300"/>
      <c r="F48" s="210">
        <v>3</v>
      </c>
      <c r="G48" s="210">
        <v>3</v>
      </c>
      <c r="H48" s="211">
        <f t="shared" si="0"/>
        <v>9</v>
      </c>
      <c r="I48" s="212">
        <v>2</v>
      </c>
      <c r="J48" s="210">
        <f t="shared" si="1"/>
        <v>18</v>
      </c>
      <c r="K48" s="211" t="str">
        <f>IF(E48="","",IF(E48="N/A","",IF(E48="Satisfactory","",IF(E48="Unsatisfactory",H48*I48,""))))</f>
        <v/>
      </c>
      <c r="L48" s="212"/>
    </row>
    <row r="49" spans="1:12" s="92" customFormat="1" ht="21" customHeight="1" x14ac:dyDescent="0.2">
      <c r="A49" s="234" t="s">
        <v>309</v>
      </c>
      <c r="B49" s="221" t="s">
        <v>46</v>
      </c>
      <c r="C49" s="222" t="s">
        <v>334</v>
      </c>
      <c r="D49" s="235"/>
      <c r="E49" s="300"/>
      <c r="F49" s="211">
        <v>2</v>
      </c>
      <c r="G49" s="211">
        <v>3</v>
      </c>
      <c r="H49" s="211">
        <f t="shared" si="0"/>
        <v>8</v>
      </c>
      <c r="I49" s="236">
        <v>2</v>
      </c>
      <c r="J49" s="210">
        <f t="shared" si="1"/>
        <v>16</v>
      </c>
      <c r="K49" s="211" t="str">
        <f>IF(E49="","",IF(E49="N/A","",IF(E49="Satisfactory","",IF(E49="Unsatisfactory",H49*I49,""))))</f>
        <v/>
      </c>
      <c r="L49" s="216"/>
    </row>
    <row r="50" spans="1:12" s="92" customFormat="1" ht="21" customHeight="1" x14ac:dyDescent="0.2">
      <c r="A50" s="537" t="s">
        <v>308</v>
      </c>
      <c r="B50" s="221" t="s">
        <v>307</v>
      </c>
      <c r="C50" s="222" t="s">
        <v>348</v>
      </c>
      <c r="D50" s="235"/>
      <c r="E50" s="300"/>
      <c r="F50" s="211">
        <v>3</v>
      </c>
      <c r="G50" s="211">
        <v>4</v>
      </c>
      <c r="H50" s="211">
        <f t="shared" si="0"/>
        <v>11</v>
      </c>
      <c r="I50" s="236">
        <v>2</v>
      </c>
      <c r="J50" s="210">
        <f t="shared" si="1"/>
        <v>22</v>
      </c>
      <c r="K50" s="211" t="str">
        <f>IF(E50="","",IF(E50="N/A","",IF(E50="Satisfactory","",IF(E50="Unsatisfactory",H50*I50,""))))</f>
        <v/>
      </c>
      <c r="L50" s="216"/>
    </row>
    <row r="51" spans="1:12" s="92" customFormat="1" ht="21" customHeight="1" x14ac:dyDescent="0.2">
      <c r="A51" s="538"/>
      <c r="B51" s="225" t="s">
        <v>97</v>
      </c>
      <c r="C51" s="224" t="s">
        <v>489</v>
      </c>
      <c r="D51" s="214"/>
      <c r="E51" s="300"/>
      <c r="F51" s="211">
        <v>3</v>
      </c>
      <c r="G51" s="211">
        <v>4</v>
      </c>
      <c r="H51" s="211">
        <f t="shared" si="0"/>
        <v>11</v>
      </c>
      <c r="I51" s="223">
        <v>3</v>
      </c>
      <c r="J51" s="210">
        <f t="shared" si="1"/>
        <v>33</v>
      </c>
      <c r="K51" s="211" t="str">
        <f>IF(E51="","",IF(E51="N/A","",IF(E51="Satisfactory","",H51*E51)))</f>
        <v/>
      </c>
      <c r="L51" s="216"/>
    </row>
    <row r="52" spans="1:12" s="92" customFormat="1" ht="21" customHeight="1" x14ac:dyDescent="0.2">
      <c r="A52" s="538"/>
      <c r="B52" s="237" t="s">
        <v>306</v>
      </c>
      <c r="C52" s="217" t="s">
        <v>347</v>
      </c>
      <c r="D52" s="214"/>
      <c r="E52" s="300"/>
      <c r="F52" s="211">
        <v>4</v>
      </c>
      <c r="G52" s="211">
        <v>4</v>
      </c>
      <c r="H52" s="211">
        <f t="shared" si="0"/>
        <v>12</v>
      </c>
      <c r="I52" s="223">
        <v>2</v>
      </c>
      <c r="J52" s="210">
        <f t="shared" si="1"/>
        <v>24</v>
      </c>
      <c r="K52" s="211" t="str">
        <f>IF(E52="","",IF(E52="N/A","",IF(E52="Satisfactory","",IF(E52="Unsatisfactory",H52*I52,""))))</f>
        <v/>
      </c>
      <c r="L52" s="216"/>
    </row>
    <row r="53" spans="1:12" s="92" customFormat="1" ht="21" customHeight="1" x14ac:dyDescent="0.2">
      <c r="A53" s="538"/>
      <c r="B53" s="229" t="s">
        <v>98</v>
      </c>
      <c r="C53" s="224" t="s">
        <v>490</v>
      </c>
      <c r="D53" s="214"/>
      <c r="E53" s="300"/>
      <c r="F53" s="211">
        <v>4</v>
      </c>
      <c r="G53" s="211">
        <v>4</v>
      </c>
      <c r="H53" s="211">
        <f t="shared" si="0"/>
        <v>12</v>
      </c>
      <c r="I53" s="223">
        <v>3</v>
      </c>
      <c r="J53" s="210">
        <f t="shared" si="1"/>
        <v>36</v>
      </c>
      <c r="K53" s="211" t="str">
        <f>IF(E53="","",IF(E53="N/A","",IF(E53="Satisfactory","",H53*E53)))</f>
        <v/>
      </c>
      <c r="L53" s="216"/>
    </row>
    <row r="54" spans="1:12" s="92" customFormat="1" ht="21" customHeight="1" x14ac:dyDescent="0.2">
      <c r="A54" s="538"/>
      <c r="B54" s="221" t="s">
        <v>305</v>
      </c>
      <c r="C54" s="217" t="s">
        <v>304</v>
      </c>
      <c r="D54" s="214"/>
      <c r="E54" s="300"/>
      <c r="F54" s="211">
        <v>4</v>
      </c>
      <c r="G54" s="211">
        <v>3</v>
      </c>
      <c r="H54" s="211">
        <f t="shared" si="0"/>
        <v>10</v>
      </c>
      <c r="I54" s="223">
        <v>2</v>
      </c>
      <c r="J54" s="210">
        <f t="shared" si="1"/>
        <v>20</v>
      </c>
      <c r="K54" s="211" t="str">
        <f>IF(E54="","",IF(E54="N/A","",IF(E54="Satisfactory","",IF(E54="Unsatisfactory",H54*I54,""))))</f>
        <v/>
      </c>
      <c r="L54" s="216"/>
    </row>
    <row r="55" spans="1:12" s="92" customFormat="1" ht="21" customHeight="1" x14ac:dyDescent="0.2">
      <c r="A55" s="539"/>
      <c r="B55" s="229" t="s">
        <v>303</v>
      </c>
      <c r="C55" s="224" t="s">
        <v>491</v>
      </c>
      <c r="D55" s="214"/>
      <c r="E55" s="300"/>
      <c r="F55" s="211">
        <v>3</v>
      </c>
      <c r="G55" s="211">
        <v>3</v>
      </c>
      <c r="H55" s="211">
        <f t="shared" si="0"/>
        <v>9</v>
      </c>
      <c r="I55" s="223">
        <v>3</v>
      </c>
      <c r="J55" s="210">
        <f t="shared" si="1"/>
        <v>27</v>
      </c>
      <c r="K55" s="211" t="str">
        <f>IF(E55="","",IF(E55="N/A","",IF(E55="Satisfactory","",H55*E55)))</f>
        <v/>
      </c>
      <c r="L55" s="216"/>
    </row>
    <row r="56" spans="1:12" s="92" customFormat="1" ht="21" customHeight="1" x14ac:dyDescent="0.2">
      <c r="A56" s="537" t="s">
        <v>302</v>
      </c>
      <c r="B56" s="221" t="s">
        <v>101</v>
      </c>
      <c r="C56" s="222" t="s">
        <v>492</v>
      </c>
      <c r="D56" s="214"/>
      <c r="E56" s="300"/>
      <c r="F56" s="211">
        <v>2</v>
      </c>
      <c r="G56" s="211">
        <v>2</v>
      </c>
      <c r="H56" s="211">
        <f t="shared" si="0"/>
        <v>6</v>
      </c>
      <c r="I56" s="223">
        <v>2</v>
      </c>
      <c r="J56" s="210">
        <f t="shared" si="1"/>
        <v>12</v>
      </c>
      <c r="K56" s="211" t="str">
        <f>IF(E56="","",IF(E56="N/A","",IF(E56="Satisfactory","",IF(E56="Unsatisfactory",H56*I56,""))))</f>
        <v/>
      </c>
      <c r="L56" s="216"/>
    </row>
    <row r="57" spans="1:12" s="92" customFormat="1" ht="21" customHeight="1" x14ac:dyDescent="0.2">
      <c r="A57" s="538"/>
      <c r="B57" s="221" t="s">
        <v>103</v>
      </c>
      <c r="C57" s="222" t="s">
        <v>493</v>
      </c>
      <c r="D57" s="214"/>
      <c r="E57" s="300"/>
      <c r="F57" s="211">
        <v>3</v>
      </c>
      <c r="G57" s="211">
        <v>2</v>
      </c>
      <c r="H57" s="211">
        <f t="shared" si="0"/>
        <v>7</v>
      </c>
      <c r="I57" s="223">
        <v>2</v>
      </c>
      <c r="J57" s="210">
        <f t="shared" si="1"/>
        <v>14</v>
      </c>
      <c r="K57" s="211" t="str">
        <f>IF(E57="","",IF(E57="N/A","",IF(E57="Satisfactory","",IF(E57="Unsatisfactory",H57*I57,""))))</f>
        <v/>
      </c>
      <c r="L57" s="216"/>
    </row>
    <row r="58" spans="1:12" s="92" customFormat="1" ht="21" customHeight="1" x14ac:dyDescent="0.2">
      <c r="A58" s="538"/>
      <c r="B58" s="221" t="s">
        <v>104</v>
      </c>
      <c r="C58" s="222" t="s">
        <v>335</v>
      </c>
      <c r="D58" s="214"/>
      <c r="E58" s="300"/>
      <c r="F58" s="211">
        <v>3</v>
      </c>
      <c r="G58" s="211">
        <v>2</v>
      </c>
      <c r="H58" s="211">
        <f t="shared" si="0"/>
        <v>7</v>
      </c>
      <c r="I58" s="223">
        <v>2</v>
      </c>
      <c r="J58" s="210">
        <f t="shared" si="1"/>
        <v>14</v>
      </c>
      <c r="K58" s="211" t="str">
        <f>IF(E58="","",IF(E58="N/A","",IF(E58="Satisfactory","",IF(E58="Unsatisfactory",H58*I58,""))))</f>
        <v/>
      </c>
      <c r="L58" s="216"/>
    </row>
    <row r="59" spans="1:12" s="92" customFormat="1" ht="21" customHeight="1" x14ac:dyDescent="0.2">
      <c r="A59" s="538"/>
      <c r="B59" s="221" t="s">
        <v>106</v>
      </c>
      <c r="C59" s="222" t="s">
        <v>494</v>
      </c>
      <c r="D59" s="214"/>
      <c r="E59" s="300"/>
      <c r="F59" s="211">
        <v>2</v>
      </c>
      <c r="G59" s="211">
        <v>2</v>
      </c>
      <c r="H59" s="211">
        <f t="shared" si="0"/>
        <v>6</v>
      </c>
      <c r="I59" s="223">
        <v>2</v>
      </c>
      <c r="J59" s="210">
        <f t="shared" si="1"/>
        <v>12</v>
      </c>
      <c r="K59" s="211" t="str">
        <f>IF(E59="","",IF(E59="N/A","",IF(E59="Satisfactory","",IF(E59="Unsatisfactory",H59*I59,""))))</f>
        <v/>
      </c>
      <c r="L59" s="216"/>
    </row>
    <row r="60" spans="1:12" s="92" customFormat="1" ht="21" customHeight="1" x14ac:dyDescent="0.2">
      <c r="A60" s="538"/>
      <c r="B60" s="221" t="s">
        <v>107</v>
      </c>
      <c r="C60" s="222" t="s">
        <v>495</v>
      </c>
      <c r="D60" s="214"/>
      <c r="E60" s="300"/>
      <c r="F60" s="211">
        <v>2</v>
      </c>
      <c r="G60" s="211">
        <v>2</v>
      </c>
      <c r="H60" s="211">
        <f t="shared" si="0"/>
        <v>6</v>
      </c>
      <c r="I60" s="223">
        <v>2</v>
      </c>
      <c r="J60" s="210">
        <f>H60*I60</f>
        <v>12</v>
      </c>
      <c r="K60" s="211" t="str">
        <f>IF(E60="","",IF(E60="N/A","",IF(E60="Satisfactory","",IF(E60="Unsatisfactory",H60*I60,""))))</f>
        <v/>
      </c>
      <c r="L60" s="216"/>
    </row>
    <row r="61" spans="1:12" s="92" customFormat="1" ht="21" customHeight="1" collapsed="1" x14ac:dyDescent="0.2">
      <c r="A61" s="538"/>
      <c r="B61" s="229" t="s">
        <v>108</v>
      </c>
      <c r="C61" s="222" t="s">
        <v>435</v>
      </c>
      <c r="D61" s="214"/>
      <c r="E61" s="300"/>
      <c r="F61" s="226">
        <v>4</v>
      </c>
      <c r="G61" s="226">
        <v>4</v>
      </c>
      <c r="H61" s="226">
        <f t="shared" si="0"/>
        <v>12</v>
      </c>
      <c r="I61" s="227">
        <v>3</v>
      </c>
      <c r="J61" s="210">
        <f t="shared" si="1"/>
        <v>36</v>
      </c>
      <c r="K61" s="211" t="str">
        <f>IF(E61="","",IF(E61="N/A","",IF(E61="Satisfactory","",H61*E61)))</f>
        <v/>
      </c>
      <c r="L61" s="228"/>
    </row>
    <row r="62" spans="1:12" s="92" customFormat="1" ht="21" customHeight="1" x14ac:dyDescent="0.2">
      <c r="A62" s="539"/>
      <c r="B62" s="221" t="s">
        <v>109</v>
      </c>
      <c r="C62" s="222" t="s">
        <v>336</v>
      </c>
      <c r="D62" s="214"/>
      <c r="E62" s="300"/>
      <c r="F62" s="211">
        <v>2</v>
      </c>
      <c r="G62" s="211">
        <v>1</v>
      </c>
      <c r="H62" s="211">
        <f t="shared" si="0"/>
        <v>4</v>
      </c>
      <c r="I62" s="223">
        <v>2</v>
      </c>
      <c r="J62" s="210">
        <f t="shared" si="1"/>
        <v>8</v>
      </c>
      <c r="K62" s="211" t="str">
        <f>IF(E62="","",IF(E62="N/A","",IF(E62="Satisfactory","",IF(E62="Unsatisfactory",H62*I62,""))))</f>
        <v/>
      </c>
      <c r="L62" s="216"/>
    </row>
    <row r="63" spans="1:12" s="92" customFormat="1" ht="21" customHeight="1" x14ac:dyDescent="0.2">
      <c r="A63" s="537" t="s">
        <v>301</v>
      </c>
      <c r="B63" s="221" t="s">
        <v>110</v>
      </c>
      <c r="C63" s="222" t="s">
        <v>300</v>
      </c>
      <c r="D63" s="214"/>
      <c r="E63" s="300"/>
      <c r="F63" s="211">
        <v>2</v>
      </c>
      <c r="G63" s="211">
        <v>1</v>
      </c>
      <c r="H63" s="211">
        <f t="shared" si="0"/>
        <v>4</v>
      </c>
      <c r="I63" s="223">
        <v>2</v>
      </c>
      <c r="J63" s="210">
        <f t="shared" si="1"/>
        <v>8</v>
      </c>
      <c r="K63" s="211" t="str">
        <f>IF(E63="","",IF(E63="N/A","",IF(E63="Satisfactory","",IF(E63="Unsatisfactory",H63*I63,""))))</f>
        <v/>
      </c>
      <c r="L63" s="216"/>
    </row>
    <row r="64" spans="1:12" s="92" customFormat="1" ht="21" customHeight="1" x14ac:dyDescent="0.2">
      <c r="A64" s="538"/>
      <c r="B64" s="237" t="s">
        <v>113</v>
      </c>
      <c r="C64" s="222" t="s">
        <v>299</v>
      </c>
      <c r="D64" s="214"/>
      <c r="E64" s="300"/>
      <c r="F64" s="211">
        <v>2</v>
      </c>
      <c r="G64" s="211">
        <v>3</v>
      </c>
      <c r="H64" s="211">
        <f t="shared" si="0"/>
        <v>8</v>
      </c>
      <c r="I64" s="223">
        <v>2</v>
      </c>
      <c r="J64" s="210">
        <f t="shared" si="1"/>
        <v>16</v>
      </c>
      <c r="K64" s="211" t="str">
        <f>IF(E64="","",IF(E64="N/A","",IF(E64="Satisfactory","",IF(E64="Unsatisfactory",H64*I64,""))))</f>
        <v/>
      </c>
      <c r="L64" s="216"/>
    </row>
    <row r="65" spans="1:13" s="92" customFormat="1" ht="21" customHeight="1" x14ac:dyDescent="0.2">
      <c r="A65" s="538"/>
      <c r="B65" s="221" t="s">
        <v>116</v>
      </c>
      <c r="C65" s="222" t="s">
        <v>298</v>
      </c>
      <c r="D65" s="214"/>
      <c r="E65" s="300"/>
      <c r="F65" s="211">
        <v>3</v>
      </c>
      <c r="G65" s="211">
        <v>4</v>
      </c>
      <c r="H65" s="211">
        <f t="shared" si="0"/>
        <v>11</v>
      </c>
      <c r="I65" s="223">
        <v>2</v>
      </c>
      <c r="J65" s="210">
        <f t="shared" si="1"/>
        <v>22</v>
      </c>
      <c r="K65" s="211" t="str">
        <f>IF(E65="","",IF(E65="N/A","",IF(E65="Satisfactory","",IF(E65="Unsatisfactory",H65*I65,""))))</f>
        <v/>
      </c>
      <c r="L65" s="216"/>
    </row>
    <row r="66" spans="1:13" s="92" customFormat="1" ht="21" customHeight="1" x14ac:dyDescent="0.2">
      <c r="A66" s="538"/>
      <c r="B66" s="221" t="s">
        <v>119</v>
      </c>
      <c r="C66" s="222" t="s">
        <v>350</v>
      </c>
      <c r="D66" s="214"/>
      <c r="E66" s="300"/>
      <c r="F66" s="211">
        <v>2</v>
      </c>
      <c r="G66" s="211">
        <v>3</v>
      </c>
      <c r="H66" s="211">
        <f t="shared" si="0"/>
        <v>8</v>
      </c>
      <c r="I66" s="223">
        <v>2</v>
      </c>
      <c r="J66" s="210">
        <f t="shared" si="1"/>
        <v>16</v>
      </c>
      <c r="K66" s="211" t="str">
        <f>IF(E66="","",IF(E66="N/A","",IF(E66="Satisfactory","",IF(E66="Unsatisfactory",H66*I66,""))))</f>
        <v/>
      </c>
      <c r="L66" s="216"/>
    </row>
    <row r="67" spans="1:13" s="89" customFormat="1" ht="21" customHeight="1" x14ac:dyDescent="0.2">
      <c r="A67" s="539"/>
      <c r="B67" s="254" t="s">
        <v>121</v>
      </c>
      <c r="C67" s="217" t="s">
        <v>436</v>
      </c>
      <c r="D67" s="238"/>
      <c r="E67" s="301" t="s">
        <v>123</v>
      </c>
      <c r="F67" s="210"/>
      <c r="G67" s="210"/>
      <c r="H67" s="210"/>
      <c r="I67" s="210"/>
      <c r="J67" s="210"/>
      <c r="K67" s="211"/>
      <c r="L67" s="212"/>
    </row>
    <row r="68" spans="1:13" s="89" customFormat="1" ht="21" customHeight="1" thickBot="1" x14ac:dyDescent="0.25">
      <c r="A68" s="239" t="s">
        <v>439</v>
      </c>
      <c r="B68" s="254" t="s">
        <v>124</v>
      </c>
      <c r="C68" s="240" t="s">
        <v>345</v>
      </c>
      <c r="D68" s="241"/>
      <c r="E68" s="300"/>
      <c r="F68" s="210"/>
      <c r="G68" s="210"/>
      <c r="H68" s="210"/>
      <c r="I68" s="210"/>
      <c r="J68" s="210"/>
      <c r="K68" s="211"/>
      <c r="L68" s="212"/>
      <c r="M68" s="92"/>
    </row>
    <row r="69" spans="1:13" s="89" customFormat="1" ht="21" customHeight="1" x14ac:dyDescent="0.2">
      <c r="A69" s="553" t="str">
        <f>IF($B$18="YES","HVACQIQA: Design Review (compares design to as-built; determines whether within required tolerances.","")</f>
        <v/>
      </c>
      <c r="B69" s="62" t="str">
        <f>IF(B18="YES","Number of Bedrooms/Occupants Correctly Identified","")</f>
        <v/>
      </c>
      <c r="C69" s="400" t="str">
        <f>IF($B$18="YES","Confirm # of occupants used in the design is verified in the field by the rater/RFI &amp; that the rater/RFI correctly identifies whether this is within tolerance (±2).  310: 4.3.7.  SCORING: 'Satisfactory' when correct OR 'Unsatisfactory' when incorrect","")</f>
        <v/>
      </c>
      <c r="D69" s="401"/>
      <c r="E69" s="300"/>
      <c r="F69" s="210">
        <v>4</v>
      </c>
      <c r="G69" s="210">
        <v>2</v>
      </c>
      <c r="H69" s="211">
        <f t="shared" ref="H69:H106" si="3">IF(E69="n/a",0,(2*G69+F69))</f>
        <v>8</v>
      </c>
      <c r="I69" s="212">
        <v>1</v>
      </c>
      <c r="J69" s="210">
        <f>H69*I69</f>
        <v>8</v>
      </c>
      <c r="K69" s="211" t="str">
        <f t="shared" ref="K69:K106" si="4">IF(E69="","",IF(E69="N/A","",IF(E69="Satisfactory","",IF(E69="Unsatisfactory",H69*I69,""))))</f>
        <v/>
      </c>
      <c r="L69" s="212"/>
    </row>
    <row r="70" spans="1:13" s="89" customFormat="1" ht="21" customHeight="1" x14ac:dyDescent="0.2">
      <c r="A70" s="554"/>
      <c r="B70" s="63" t="str">
        <f>IF($B$18="YES","Window SHGC Correctly Identified","")</f>
        <v/>
      </c>
      <c r="C70" s="402" t="str">
        <f>IF($B$18="YES","Confirm that the rater/RFI correctly identifies whether the window SHGC used in the greatest amount of window area for each zone in the Dwelling is within tolerance (±0.1).  310: 4.3.8.  'Satisfactory' when correct OR 'Unsatisfactory' when incorrect","")</f>
        <v/>
      </c>
      <c r="D70" s="401"/>
      <c r="E70" s="300"/>
      <c r="F70" s="210">
        <v>4</v>
      </c>
      <c r="G70" s="210">
        <v>3</v>
      </c>
      <c r="H70" s="211">
        <f t="shared" si="3"/>
        <v>10</v>
      </c>
      <c r="I70" s="212">
        <v>2</v>
      </c>
      <c r="J70" s="210">
        <f t="shared" ref="J70:J106" si="5">H70*I70</f>
        <v>20</v>
      </c>
      <c r="K70" s="211" t="str">
        <f t="shared" si="4"/>
        <v/>
      </c>
      <c r="L70" s="212"/>
    </row>
    <row r="71" spans="1:13" s="89" customFormat="1" ht="21" customHeight="1" x14ac:dyDescent="0.2">
      <c r="A71" s="554"/>
      <c r="B71" s="63" t="str">
        <f>IF($B$18="YES","Wall R-Value Correctly Identified","")</f>
        <v/>
      </c>
      <c r="C71" s="403" t="str">
        <f>IF($B$18="YES","Confirm that rater/RFI correctly identifies whether insulation R-value used in greatest amount of wall area for each zone is within ±R-4 tolerance of design value.  310-2020: 4.3.9.  SCORING: 'Satisfactory' when correct OR 'Unsatisfactory' when incorrect.","")</f>
        <v/>
      </c>
      <c r="D71" s="401"/>
      <c r="E71" s="300"/>
      <c r="F71" s="211">
        <v>4</v>
      </c>
      <c r="G71" s="211">
        <v>3</v>
      </c>
      <c r="H71" s="211">
        <f t="shared" si="3"/>
        <v>10</v>
      </c>
      <c r="I71" s="215">
        <v>3</v>
      </c>
      <c r="J71" s="210">
        <f t="shared" si="5"/>
        <v>30</v>
      </c>
      <c r="K71" s="211" t="str">
        <f t="shared" si="4"/>
        <v/>
      </c>
      <c r="L71" s="212"/>
    </row>
    <row r="72" spans="1:13" s="89" customFormat="1" ht="21" customHeight="1" x14ac:dyDescent="0.2">
      <c r="A72" s="554"/>
      <c r="B72" s="63" t="str">
        <f>IF($B$18="YES","Ceiling R-Value Correctly Identified","")</f>
        <v/>
      </c>
      <c r="C72" s="403" t="str">
        <f>IF($B$18="YES","Confirm that rater/RFI correctly identifies whether insulation R-value used in greatest amount of ceiling area for each zone is within ±R-4 tolerance of design value.  310: 4.3.10.  SCORING: 'Satisfactory' when correct OR 'Unsatisfactory' when incorrect","")</f>
        <v/>
      </c>
      <c r="D72" s="401"/>
      <c r="E72" s="300"/>
      <c r="F72" s="218">
        <v>4</v>
      </c>
      <c r="G72" s="218">
        <v>3</v>
      </c>
      <c r="H72" s="218">
        <f t="shared" si="3"/>
        <v>10</v>
      </c>
      <c r="I72" s="219">
        <v>3</v>
      </c>
      <c r="J72" s="210">
        <f t="shared" si="5"/>
        <v>30</v>
      </c>
      <c r="K72" s="211" t="str">
        <f t="shared" si="4"/>
        <v/>
      </c>
      <c r="L72" s="212"/>
    </row>
    <row r="73" spans="1:13" s="89" customFormat="1" ht="21" customHeight="1" x14ac:dyDescent="0.2">
      <c r="A73" s="554"/>
      <c r="B73" s="63" t="str">
        <f>IF($B$18="YES","Infiltration Rate Correctly Identified","")</f>
        <v/>
      </c>
      <c r="C73" s="403" t="str">
        <f>IF($B$18="YES","Confirm that infiltration rate used in design is field verified by rater/RFI and that rater/RFI correctly identifies if it is within tolerance (see table 1 in 4.3.11).  310: 4.3.11.  SCORING: 'Satisfactory' when correct OR 'Unsatisfactory' when incorrect","")</f>
        <v/>
      </c>
      <c r="D73" s="401"/>
      <c r="E73" s="300"/>
      <c r="F73" s="211">
        <v>4</v>
      </c>
      <c r="G73" s="211">
        <v>4</v>
      </c>
      <c r="H73" s="211">
        <f t="shared" si="3"/>
        <v>12</v>
      </c>
      <c r="I73" s="223">
        <v>3</v>
      </c>
      <c r="J73" s="210">
        <f t="shared" si="5"/>
        <v>36</v>
      </c>
      <c r="K73" s="211" t="str">
        <f t="shared" si="4"/>
        <v/>
      </c>
      <c r="L73" s="212"/>
    </row>
    <row r="74" spans="1:13" s="89" customFormat="1" ht="21" customHeight="1" x14ac:dyDescent="0.2">
      <c r="A74" s="554"/>
      <c r="B74" s="63" t="str">
        <f>IF($B$18="YES","Zone Served Matches Design Correctly Identified","")</f>
        <v/>
      </c>
      <c r="C74" s="403" t="str">
        <f>IF($B$18="YES","Confirm that the rater/RFI correctly identifies whether each HVAC system in the design matches the zone served in the design.  310: 4.3.13.  SCORING: 'Satisfactory' when correct OR 'Unsatisfactory' when incorrect","")</f>
        <v/>
      </c>
      <c r="D74" s="401"/>
      <c r="E74" s="300"/>
      <c r="F74" s="211">
        <v>4</v>
      </c>
      <c r="G74" s="211">
        <v>3</v>
      </c>
      <c r="H74" s="211">
        <f t="shared" si="3"/>
        <v>10</v>
      </c>
      <c r="I74" s="223">
        <v>2</v>
      </c>
      <c r="J74" s="210">
        <f t="shared" si="5"/>
        <v>20</v>
      </c>
      <c r="K74" s="211" t="str">
        <f t="shared" si="4"/>
        <v/>
      </c>
      <c r="L74" s="212"/>
    </row>
    <row r="75" spans="1:13" s="89" customFormat="1" ht="21" customHeight="1" thickBot="1" x14ac:dyDescent="0.25">
      <c r="A75" s="555"/>
      <c r="B75" s="64" t="str">
        <f>IF($B$18="YES","Equipment Specified Matches Design Correctly Identified","")</f>
        <v/>
      </c>
      <c r="C75" s="404" t="str">
        <f>IF($B$18="YES","Confirm that the rater/RFI correctly identifies whether the equipment specified in the design for each HVAC system matches the equipment installed in the home.  310: 4.3.14.  SCORING: 'Satisfactory' when correct OR 'Unsatisfactory' when incorrect","")</f>
        <v/>
      </c>
      <c r="D75" s="401"/>
      <c r="E75" s="300"/>
      <c r="F75" s="211">
        <v>4</v>
      </c>
      <c r="G75" s="211">
        <v>3</v>
      </c>
      <c r="H75" s="211">
        <f t="shared" si="3"/>
        <v>10</v>
      </c>
      <c r="I75" s="223">
        <v>2</v>
      </c>
      <c r="J75" s="210">
        <f t="shared" si="5"/>
        <v>20</v>
      </c>
      <c r="K75" s="211" t="str">
        <f t="shared" si="4"/>
        <v/>
      </c>
      <c r="L75" s="212"/>
    </row>
    <row r="76" spans="1:13" s="89" customFormat="1" ht="21" customHeight="1" x14ac:dyDescent="0.2">
      <c r="A76" s="553" t="str">
        <f>IF($B$18="YES","HVACQIQA: Total Duct Leakage Test","")</f>
        <v/>
      </c>
      <c r="B76" s="62" t="str">
        <f>IF($B$18="YES","Correctly Identified Whether Prerequisites were Met","")</f>
        <v/>
      </c>
      <c r="C76" s="400" t="str">
        <f>IF($B$18="YES","Confirm that the rater/RFI correctly identifies whether the design review meets the necessary prerequisites to proceed with duct testing.  310: 5.2.  SCORING: 'Satisfactory' when correct OR 'Unsatisfactory' when incorrect","")</f>
        <v/>
      </c>
      <c r="D76" s="401"/>
      <c r="E76" s="300"/>
      <c r="F76" s="211">
        <v>3</v>
      </c>
      <c r="G76" s="211">
        <v>2</v>
      </c>
      <c r="H76" s="211">
        <f t="shared" si="3"/>
        <v>7</v>
      </c>
      <c r="I76" s="223">
        <v>2</v>
      </c>
      <c r="J76" s="210">
        <f t="shared" si="5"/>
        <v>14</v>
      </c>
      <c r="K76" s="211" t="str">
        <f t="shared" si="4"/>
        <v/>
      </c>
      <c r="L76" s="212"/>
    </row>
    <row r="77" spans="1:13" s="89" customFormat="1" ht="21" customHeight="1" x14ac:dyDescent="0.2">
      <c r="A77" s="554"/>
      <c r="B77" s="63" t="str">
        <f>IF($B$18="YES","Supply Distribution &gt; 10 Total Linear Feet Correctly Identified","")</f>
        <v/>
      </c>
      <c r="C77" s="403" t="str">
        <f>IF($B$18="YES","Confirm that the rater/RFI correctly identifies whether the system meets the criteria for duct length to qualify for the test exception.  310: 5.3.  SCORING: 'Satisfactory' when correct OR 'Unsatisfactory' when incorrect","")</f>
        <v/>
      </c>
      <c r="D77" s="401"/>
      <c r="E77" s="300"/>
      <c r="F77" s="211">
        <v>3</v>
      </c>
      <c r="G77" s="211">
        <v>2</v>
      </c>
      <c r="H77" s="211">
        <f t="shared" si="3"/>
        <v>7</v>
      </c>
      <c r="I77" s="223">
        <v>2</v>
      </c>
      <c r="J77" s="210">
        <f t="shared" si="5"/>
        <v>14</v>
      </c>
      <c r="K77" s="211" t="str">
        <f t="shared" si="4"/>
        <v/>
      </c>
      <c r="L77" s="212"/>
    </row>
    <row r="78" spans="1:13" s="89" customFormat="1" ht="21" customHeight="1" x14ac:dyDescent="0.2">
      <c r="A78" s="554"/>
      <c r="B78" s="63" t="str">
        <f>IF($B$18="YES","System entirely within Conditioned Space Volume Correctly Identified","")</f>
        <v/>
      </c>
      <c r="C78" s="403" t="str">
        <f>IF($B$18="YES","Confirm that the rater/RFI correctly identifies whether the system meets the criteria for duct location to qualify for the test exception.  310: 5.3.  SCORING: 'Satisfactory' when correct OR 'Unsatisfactory' when incorrect","")</f>
        <v/>
      </c>
      <c r="D78" s="401"/>
      <c r="E78" s="300"/>
      <c r="F78" s="211">
        <v>3</v>
      </c>
      <c r="G78" s="211">
        <v>3</v>
      </c>
      <c r="H78" s="211">
        <f t="shared" si="3"/>
        <v>9</v>
      </c>
      <c r="I78" s="223">
        <v>2</v>
      </c>
      <c r="J78" s="210">
        <f t="shared" si="5"/>
        <v>18</v>
      </c>
      <c r="K78" s="211" t="str">
        <f t="shared" si="4"/>
        <v/>
      </c>
      <c r="L78" s="212"/>
    </row>
    <row r="79" spans="1:13" s="89" customFormat="1" ht="21" customHeight="1" x14ac:dyDescent="0.2">
      <c r="A79" s="554"/>
      <c r="B79" s="63" t="str">
        <f>IF($B$18="YES","Number of Returns Correctly Identified","")</f>
        <v/>
      </c>
      <c r="C79" s="403" t="str">
        <f>IF($B$18="YES","Confirm whether the rater/RFI correctly identifies the number of returns used to calculate leakage limit.  310: 5.3 &amp; 5.4.  SCORING: 'Satisfactory' when correct OR 'Unsatisfactory' when incorrect","")</f>
        <v/>
      </c>
      <c r="D79" s="401"/>
      <c r="E79" s="300"/>
      <c r="F79" s="211">
        <v>4</v>
      </c>
      <c r="G79" s="211">
        <v>3</v>
      </c>
      <c r="H79" s="211">
        <f t="shared" si="3"/>
        <v>10</v>
      </c>
      <c r="I79" s="223">
        <v>2</v>
      </c>
      <c r="J79" s="210">
        <f t="shared" si="5"/>
        <v>20</v>
      </c>
      <c r="K79" s="211" t="str">
        <f t="shared" si="4"/>
        <v/>
      </c>
      <c r="L79" s="212"/>
    </row>
    <row r="80" spans="1:13" s="89" customFormat="1" ht="21" customHeight="1" x14ac:dyDescent="0.2">
      <c r="A80" s="554"/>
      <c r="B80" s="63" t="str">
        <f>IF($B$18="YES","Conditioned Floor Area Served Correctly Identified","")</f>
        <v/>
      </c>
      <c r="C80" s="403" t="str">
        <f>IF($B$18="YES","Confirm whether the rater/RFI correctly identifies the CFA served by the system (which is used to calculate leakage limit).  310: 5.4.  SCORING: 'Satisfactory' when correct OR 'Unsatisfactory' when incorrect","")</f>
        <v/>
      </c>
      <c r="D80" s="401"/>
      <c r="E80" s="300"/>
      <c r="F80" s="211">
        <v>3</v>
      </c>
      <c r="G80" s="211">
        <v>2</v>
      </c>
      <c r="H80" s="211">
        <f t="shared" si="3"/>
        <v>7</v>
      </c>
      <c r="I80" s="223">
        <v>2</v>
      </c>
      <c r="J80" s="210">
        <f t="shared" si="5"/>
        <v>14</v>
      </c>
      <c r="K80" s="211" t="str">
        <f t="shared" si="4"/>
        <v/>
      </c>
      <c r="L80" s="212"/>
    </row>
    <row r="81" spans="1:13" s="89" customFormat="1" ht="21" customHeight="1" x14ac:dyDescent="0.2">
      <c r="A81" s="554"/>
      <c r="B81" s="63" t="str">
        <f>IF($B$18="YES","Total Duct Leakage Measurement Correctly Identified","")</f>
        <v/>
      </c>
      <c r="C81" s="403" t="str">
        <f>IF($B$18="YES","Confirm whether the rater/RFI correctly sets up and measures the total duct leakage.  Reference: ANSI/RESNET/ICC 380 Total Duct Leakage Procedure.  SCORING: 'Satisfactory' when correct OR 'Unsatisfactory' when incorrect","")</f>
        <v/>
      </c>
      <c r="D81" s="401"/>
      <c r="E81" s="300"/>
      <c r="F81" s="226">
        <v>4</v>
      </c>
      <c r="G81" s="226">
        <v>3</v>
      </c>
      <c r="H81" s="226">
        <f t="shared" si="3"/>
        <v>10</v>
      </c>
      <c r="I81" s="227">
        <v>3</v>
      </c>
      <c r="J81" s="210">
        <f t="shared" si="5"/>
        <v>30</v>
      </c>
      <c r="K81" s="211" t="str">
        <f t="shared" si="4"/>
        <v/>
      </c>
      <c r="L81" s="212"/>
    </row>
    <row r="82" spans="1:13" s="89" customFormat="1" ht="21" customHeight="1" thickBot="1" x14ac:dyDescent="0.25">
      <c r="A82" s="555"/>
      <c r="B82" s="64" t="str">
        <f>IF($B$18="YES","Total Duct Leakage Grade Correctly Identified","")</f>
        <v/>
      </c>
      <c r="C82" s="404" t="str">
        <f>IF($B$18="YES","Confirm whether the rater/RFI correctly interprets &amp; records the total duct leakage grade; by applying the measurement to the leakage limit tables from the standard.  310: 5.4. 
SCORING: 'Satisfactory' when correct OR 'Unsatisfactory' when incorrect","")</f>
        <v/>
      </c>
      <c r="D82" s="401"/>
      <c r="E82" s="300"/>
      <c r="F82" s="211">
        <v>4</v>
      </c>
      <c r="G82" s="211">
        <v>3</v>
      </c>
      <c r="H82" s="211">
        <f t="shared" si="3"/>
        <v>10</v>
      </c>
      <c r="I82" s="223">
        <v>2</v>
      </c>
      <c r="J82" s="210">
        <f t="shared" si="5"/>
        <v>20</v>
      </c>
      <c r="K82" s="211" t="str">
        <f t="shared" si="4"/>
        <v/>
      </c>
      <c r="L82" s="212"/>
    </row>
    <row r="83" spans="1:13" s="89" customFormat="1" ht="21" customHeight="1" x14ac:dyDescent="0.2">
      <c r="A83" s="556" t="str">
        <f>IF($B$18="YES","HVACQIQA: Blower Fan Airflow (CHOOSE ONE of the FOUR)","")</f>
        <v/>
      </c>
      <c r="B83" s="62" t="str">
        <f>IF($B$18="YES","Correctly Identified Whether Prerequisites were Met","")</f>
        <v/>
      </c>
      <c r="C83" s="400" t="str">
        <f>IF($B$18="YES","Confirm that the rater/RFI correctly identifies whether the total duct leakage meets the necessary prerequisites to proceed with blower fan airflow testing.  310: 6.2.  SCORING: 'Satisfactory' when correct OR 'Unsatisfactory' when incorrect","")</f>
        <v/>
      </c>
      <c r="D83" s="401"/>
      <c r="E83" s="300"/>
      <c r="F83" s="210">
        <v>4</v>
      </c>
      <c r="G83" s="210">
        <v>4</v>
      </c>
      <c r="H83" s="211">
        <f t="shared" si="3"/>
        <v>12</v>
      </c>
      <c r="I83" s="212">
        <v>2</v>
      </c>
      <c r="J83" s="210">
        <f t="shared" si="5"/>
        <v>24</v>
      </c>
      <c r="K83" s="211" t="str">
        <f t="shared" si="4"/>
        <v/>
      </c>
      <c r="L83" s="212"/>
    </row>
    <row r="84" spans="1:13" s="89" customFormat="1" ht="21" customHeight="1" x14ac:dyDescent="0.2">
      <c r="A84" s="557"/>
      <c r="B84" s="63" t="str">
        <f>IF($B$18="YES","Correctly Set Up House/Dwelling Unit for Testing","")</f>
        <v/>
      </c>
      <c r="C84" s="403" t="str">
        <f>IF($B$18="YES","Confirm that rater/RFI correctly sets up dwelling for blower fan airflow testing.  310: 6.4.  SCORING: 'Satisfactory' when correct OR 'Unsatisfactory' when incorrect","")</f>
        <v/>
      </c>
      <c r="D84" s="401"/>
      <c r="E84" s="300"/>
      <c r="F84" s="226">
        <v>4</v>
      </c>
      <c r="G84" s="226">
        <v>3</v>
      </c>
      <c r="H84" s="226">
        <f t="shared" si="3"/>
        <v>10</v>
      </c>
      <c r="I84" s="227">
        <v>3</v>
      </c>
      <c r="J84" s="210">
        <f t="shared" si="5"/>
        <v>30</v>
      </c>
      <c r="K84" s="211" t="str">
        <f>IF(E84="","",IF(E84="N/A","",IF(E84="Satisfactory","",IF(E84="Unsatisfactory",H84*I84,""))))</f>
        <v/>
      </c>
      <c r="L84" s="212"/>
    </row>
    <row r="85" spans="1:13" s="89" customFormat="1" ht="21" customHeight="1" x14ac:dyDescent="0.2">
      <c r="A85" s="557"/>
      <c r="B85" s="433" t="s">
        <v>260</v>
      </c>
      <c r="C85" s="403" t="str">
        <f>IF($B$18="YES","Select the test method used by the rater/RFI to measure blower fan airflow.  310: 6.5-6.8.  NO SCORING","")</f>
        <v/>
      </c>
      <c r="D85" s="401"/>
      <c r="E85" s="534" t="s">
        <v>430</v>
      </c>
      <c r="F85" s="535"/>
      <c r="G85" s="535"/>
      <c r="H85" s="535"/>
      <c r="I85" s="535"/>
      <c r="J85" s="535"/>
      <c r="K85" s="536"/>
      <c r="L85" s="212"/>
    </row>
    <row r="86" spans="1:13" s="89" customFormat="1" ht="21" customHeight="1" x14ac:dyDescent="0.2">
      <c r="A86" s="557"/>
      <c r="B86" s="436" t="str">
        <f>IF($B$18="YES","Correctly Set Up and Measured Blower Fan Airflow","")</f>
        <v/>
      </c>
      <c r="C86" s="403" t="str">
        <f>IF($B$18="YES","Confirm whether the rater/RFI correctly sets up the test equipment and measures/determines the blower fan airflow.  310: 6.5-6.8.  SCORING: 'Satisfactory' when correct OR 'Unsatisfactory' when incorrect","")</f>
        <v/>
      </c>
      <c r="D86" s="401"/>
      <c r="E86" s="300"/>
      <c r="F86" s="211">
        <v>3</v>
      </c>
      <c r="G86" s="211">
        <v>3</v>
      </c>
      <c r="H86" s="211">
        <f t="shared" ref="H86" si="6">IF(E86="n/a",0,(2*G86+F86))</f>
        <v>9</v>
      </c>
      <c r="I86" s="223">
        <v>2</v>
      </c>
      <c r="J86" s="210">
        <f t="shared" ref="J86" si="7">H86*I86</f>
        <v>18</v>
      </c>
      <c r="K86" s="211" t="str">
        <f t="shared" ref="K86" si="8">IF(E86="","",IF(E86="N/A","",IF(E86="Satisfactory","",IF(E86="Unsatisfactory",H86*I86,""))))</f>
        <v/>
      </c>
      <c r="L86" s="212"/>
    </row>
    <row r="87" spans="1:13" s="89" customFormat="1" ht="21" customHeight="1" thickBot="1" x14ac:dyDescent="0.25">
      <c r="A87" s="558"/>
      <c r="B87" s="438" t="str">
        <f>IF($B$18="YES","Correctly Determined the Blower Fan Airflow Grade","")</f>
        <v/>
      </c>
      <c r="C87" s="404" t="str">
        <f>IF($B$18="YES","Confirm that rater/RFI interprets &amp; records the blower fan airflow grade (by comparing measurement to design &amp; applying the Fan Airflow Range table from the standard).  310: 6.9.  SCORING: 'Satisfactory' when correct OR 'Unsatisfactory' when incorrect","")</f>
        <v/>
      </c>
      <c r="D87" s="401"/>
      <c r="E87" s="300"/>
      <c r="F87" s="211">
        <v>2</v>
      </c>
      <c r="G87" s="211">
        <v>4</v>
      </c>
      <c r="H87" s="211">
        <f>IF(E87="n/a",0,(2*G87+F87))</f>
        <v>10</v>
      </c>
      <c r="I87" s="223">
        <v>2</v>
      </c>
      <c r="J87" s="210">
        <f t="shared" si="5"/>
        <v>20</v>
      </c>
      <c r="K87" s="211" t="str">
        <f t="shared" si="4"/>
        <v/>
      </c>
      <c r="L87" s="212"/>
      <c r="M87" s="435"/>
    </row>
    <row r="88" spans="1:13" s="89" customFormat="1" ht="21" customHeight="1" x14ac:dyDescent="0.2">
      <c r="A88" s="556" t="str">
        <f>IF($B$18="YES","HVACQIQA: Blower Fan Watt Draw (CHOOSE ONE of the THREE)","")</f>
        <v/>
      </c>
      <c r="B88" s="62" t="str">
        <f>IF($B$18="YES","Correctly Identified Whether Prerequisites were Met","")</f>
        <v/>
      </c>
      <c r="C88" s="400" t="str">
        <f>IF($B$18="YES","Confirm that the rater/RFI correctly identifies whether the blower fan airflow meets the necessary prerequisites to proceed with blower fan watt draw testing.  Reference: 7.2. SCORING: 'Satisfactory' when correct OR 'Unsatisfactory' when incorrect","")</f>
        <v/>
      </c>
      <c r="D88" s="401"/>
      <c r="E88" s="300"/>
      <c r="F88" s="231">
        <v>4</v>
      </c>
      <c r="G88" s="231">
        <v>4</v>
      </c>
      <c r="H88" s="231">
        <f t="shared" si="3"/>
        <v>12</v>
      </c>
      <c r="I88" s="232">
        <v>3</v>
      </c>
      <c r="J88" s="210">
        <f t="shared" si="5"/>
        <v>36</v>
      </c>
      <c r="K88" s="211" t="str">
        <f t="shared" si="4"/>
        <v/>
      </c>
      <c r="L88" s="212"/>
    </row>
    <row r="89" spans="1:13" s="89" customFormat="1" ht="21" customHeight="1" x14ac:dyDescent="0.2">
      <c r="A89" s="557"/>
      <c r="B89" s="63" t="str">
        <f>IF($B$18="YES","Correctly Set Up House/Dwelling Unit for Testing","")</f>
        <v/>
      </c>
      <c r="C89" s="403" t="str">
        <f>IF($B$18="YES","Confirm that rater/RFI correctly sets up dwelling for blower fan watt draw testing.  310: 7.3.  SCORING: 'Satisfactory' when correct OR 'Unsatisfactory' when incorrect","")</f>
        <v/>
      </c>
      <c r="D89" s="401"/>
      <c r="E89" s="300"/>
      <c r="F89" s="218">
        <v>4</v>
      </c>
      <c r="G89" s="218">
        <v>4</v>
      </c>
      <c r="H89" s="218">
        <f t="shared" si="3"/>
        <v>12</v>
      </c>
      <c r="I89" s="219">
        <v>3</v>
      </c>
      <c r="J89" s="210">
        <f t="shared" si="5"/>
        <v>36</v>
      </c>
      <c r="K89" s="211" t="str">
        <f t="shared" si="4"/>
        <v/>
      </c>
      <c r="L89" s="212"/>
    </row>
    <row r="90" spans="1:13" s="89" customFormat="1" ht="21" customHeight="1" x14ac:dyDescent="0.2">
      <c r="A90" s="557"/>
      <c r="B90" s="433" t="s">
        <v>260</v>
      </c>
      <c r="C90" s="403" t="str">
        <f>IF($B$18="YES","Select the test method used by the rater/RFI to measure blower fan watt draw.  310: 7.4-7.7.  NO SCORING","")</f>
        <v/>
      </c>
      <c r="D90" s="401"/>
      <c r="E90" s="534" t="s">
        <v>430</v>
      </c>
      <c r="F90" s="535"/>
      <c r="G90" s="535"/>
      <c r="H90" s="535"/>
      <c r="I90" s="535"/>
      <c r="J90" s="535"/>
      <c r="K90" s="536"/>
      <c r="L90" s="212"/>
      <c r="M90" s="435"/>
    </row>
    <row r="91" spans="1:13" s="89" customFormat="1" ht="21" customHeight="1" x14ac:dyDescent="0.2">
      <c r="A91" s="557"/>
      <c r="B91" s="436" t="str">
        <f>IF($B$18="YES","Correctly Set Up and Measured Blower Fan Watt Draw","")</f>
        <v/>
      </c>
      <c r="C91" s="403" t="str">
        <f>IF($B$18="YES","Confirm whether the rater/RFI correctly sets up the test equipment and measures/determines blower fan watt draw.  310: 7.4-7.7.  SCORING: 'Satisfactory' when correct OR 'Unsatisfactory' when incorrect","")</f>
        <v/>
      </c>
      <c r="D91" s="401"/>
      <c r="E91" s="300"/>
      <c r="F91" s="211">
        <v>4</v>
      </c>
      <c r="G91" s="211">
        <v>2</v>
      </c>
      <c r="H91" s="211">
        <f t="shared" ref="H91" si="9">IF(E91="n/a",0,(2*G91+F91))</f>
        <v>8</v>
      </c>
      <c r="I91" s="215">
        <v>2</v>
      </c>
      <c r="J91" s="210">
        <f t="shared" ref="J91" si="10">H91*I91</f>
        <v>16</v>
      </c>
      <c r="K91" s="211" t="str">
        <f t="shared" ref="K91" si="11">IF(E91="","",IF(E91="N/A","",IF(E91="Satisfactory","",IF(E91="Unsatisfactory",H91*I91,""))))</f>
        <v/>
      </c>
      <c r="L91" s="212"/>
      <c r="M91" s="435"/>
    </row>
    <row r="92" spans="1:13" s="89" customFormat="1" ht="21" customHeight="1" x14ac:dyDescent="0.2">
      <c r="A92" s="557"/>
      <c r="B92" s="437" t="str">
        <f>IF($B$18="YES","Correctly Calculated Blower Fan Efficiency","")</f>
        <v/>
      </c>
      <c r="C92" s="403" t="str">
        <f>IF($B$18="YES","Confirm that rater/RFI correctly calculates blower fan efficiency (blower fan watt draw measurement / blower fan airflow measurement; using Equation 9 from standard).  310: 7.8.1.  SCORING: 'Satisfactory' when correct OR 'Unsatisfactory' when incorrect","")</f>
        <v/>
      </c>
      <c r="D92" s="401"/>
      <c r="E92" s="300"/>
      <c r="F92" s="226">
        <v>4</v>
      </c>
      <c r="G92" s="226">
        <v>4</v>
      </c>
      <c r="H92" s="226">
        <f t="shared" si="3"/>
        <v>12</v>
      </c>
      <c r="I92" s="227">
        <v>3</v>
      </c>
      <c r="J92" s="210">
        <f t="shared" si="5"/>
        <v>36</v>
      </c>
      <c r="K92" s="211" t="str">
        <f t="shared" si="4"/>
        <v/>
      </c>
      <c r="L92" s="212"/>
    </row>
    <row r="93" spans="1:13" s="89" customFormat="1" ht="21" customHeight="1" thickBot="1" x14ac:dyDescent="0.25">
      <c r="A93" s="558"/>
      <c r="B93" s="438" t="str">
        <f>IF($B$18="YES","Correctly Determined the Blower Fan Watt Draw Grade","")</f>
        <v/>
      </c>
      <c r="C93" s="404" t="str">
        <f>IF($B$18="YES","Confirm that rater/RFI correctly interprets and records blower fan watt draw grade (by applying the calculated efficiency to Watt Draw Range table from standard).  310: 7.8.2.  SCORING: 'Satisfactory' when correct OR 'Unsatisfactory' when incorrect","")</f>
        <v/>
      </c>
      <c r="D93" s="401"/>
      <c r="E93" s="300"/>
      <c r="F93" s="211">
        <v>4</v>
      </c>
      <c r="G93" s="211">
        <v>2</v>
      </c>
      <c r="H93" s="211">
        <f t="shared" si="3"/>
        <v>8</v>
      </c>
      <c r="I93" s="223">
        <v>2</v>
      </c>
      <c r="J93" s="210">
        <f t="shared" si="5"/>
        <v>16</v>
      </c>
      <c r="K93" s="211" t="str">
        <f t="shared" si="4"/>
        <v/>
      </c>
      <c r="L93" s="212"/>
    </row>
    <row r="94" spans="1:13" s="89" customFormat="1" ht="21" customHeight="1" x14ac:dyDescent="0.2">
      <c r="A94" s="556" t="str">
        <f>IF($B$18="YES","HVACQIQA: Refrigerant Charge (CHOOSE NON-INVASIVE or WEIGH-IN METHOD)","")</f>
        <v/>
      </c>
      <c r="B94" s="62" t="str">
        <f>IF($B$18="YES","Correctly Identified Whether Prerequisites were Met","")</f>
        <v/>
      </c>
      <c r="C94" s="400" t="str">
        <f>IF($B$18="YES","Confirm that the rater/RFI correctly identifies whether the blower fan airflow meets the necessary prerequisites to proceed with refrigerant charge testing.  310: 8.2.  SCORING: 'Satisfactory' when correct OR 'Unsatisfactory' when incorrect","")</f>
        <v/>
      </c>
      <c r="D94" s="401"/>
      <c r="E94" s="300"/>
      <c r="F94" s="226">
        <v>3</v>
      </c>
      <c r="G94" s="226">
        <v>3</v>
      </c>
      <c r="H94" s="226">
        <f t="shared" si="3"/>
        <v>9</v>
      </c>
      <c r="I94" s="227">
        <v>3</v>
      </c>
      <c r="J94" s="210">
        <f t="shared" si="5"/>
        <v>27</v>
      </c>
      <c r="K94" s="211" t="str">
        <f t="shared" si="4"/>
        <v/>
      </c>
      <c r="L94" s="212"/>
    </row>
    <row r="95" spans="1:13" s="89" customFormat="1" ht="21" customHeight="1" x14ac:dyDescent="0.2">
      <c r="A95" s="557"/>
      <c r="B95" s="412" t="s">
        <v>260</v>
      </c>
      <c r="C95" s="434" t="str">
        <f>IF($B$18="YES","Select the test method used by the rater/RFI to measure/evaluate the refrigerant charge.  310: 8.3-8.5.  NO SCORING","")</f>
        <v/>
      </c>
      <c r="D95" s="401"/>
      <c r="E95" s="534" t="s">
        <v>430</v>
      </c>
      <c r="F95" s="535"/>
      <c r="G95" s="535"/>
      <c r="H95" s="535"/>
      <c r="I95" s="535"/>
      <c r="J95" s="535"/>
      <c r="K95" s="536"/>
      <c r="L95" s="212"/>
      <c r="M95" s="435"/>
    </row>
    <row r="96" spans="1:13" s="89" customFormat="1" ht="27" customHeight="1" x14ac:dyDescent="0.2">
      <c r="A96" s="557"/>
      <c r="B96" s="443" t="str">
        <f>IF(B95="Select Test Method","",IF(B18="No","",IF(B95="Non-Invasive:","NON-INVASIVE:  Correctly Set Up House/Dwelling Unit for Testing","WEIGH-IN: Contractor-Provided Commissioning Documentation was Collected")))</f>
        <v/>
      </c>
      <c r="C96" s="551" t="str">
        <f>IF($B$18="YES","Confirm that the rater/RFI correctly measures/evaluates the refrigerant charge.  310: 8.3-8.5.  SCORING: 'Satisfactory' when correct OR 'Unsatisfactory' when incorrect","")</f>
        <v/>
      </c>
      <c r="D96" s="401"/>
      <c r="E96" s="300"/>
      <c r="F96" s="211">
        <v>2</v>
      </c>
      <c r="G96" s="211">
        <v>3</v>
      </c>
      <c r="H96" s="211">
        <f t="shared" si="3"/>
        <v>8</v>
      </c>
      <c r="I96" s="236">
        <v>2</v>
      </c>
      <c r="J96" s="210">
        <f t="shared" si="5"/>
        <v>16</v>
      </c>
      <c r="K96" s="211" t="str">
        <f t="shared" si="4"/>
        <v/>
      </c>
      <c r="L96" s="212"/>
    </row>
    <row r="97" spans="1:12" s="89" customFormat="1" ht="27" customHeight="1" x14ac:dyDescent="0.2">
      <c r="A97" s="557"/>
      <c r="B97" s="443" t="str">
        <f>IF(B95="Select Test Method","",IF(B18="No","",IF($B$95="Non-Invasive:","NON-INVASIVE:  Correctly Identified Metering Device Type","WEIGH-IN:  Correctly Verified the Contractor-Provided Refrigerant Weight and Whether Removed/Added")))</f>
        <v/>
      </c>
      <c r="C97" s="551"/>
      <c r="D97" s="401"/>
      <c r="E97" s="300"/>
      <c r="F97" s="211">
        <v>3</v>
      </c>
      <c r="G97" s="211">
        <v>4</v>
      </c>
      <c r="H97" s="211">
        <f t="shared" si="3"/>
        <v>11</v>
      </c>
      <c r="I97" s="236">
        <v>2</v>
      </c>
      <c r="J97" s="210">
        <f t="shared" si="5"/>
        <v>22</v>
      </c>
      <c r="K97" s="211" t="str">
        <f t="shared" si="4"/>
        <v/>
      </c>
      <c r="L97" s="212"/>
    </row>
    <row r="98" spans="1:12" s="89" customFormat="1" ht="27" customHeight="1" x14ac:dyDescent="0.2">
      <c r="A98" s="557"/>
      <c r="B98" s="443" t="str">
        <f>IF(B95="Select Test Method","",IF(B18="NO","",IF($B$95="Non-Invasive:","NON-INVASIVE:  Correctly Measured Outdoor Air Dry-Bulb Temperature","WEIGH-IN:  Correctly Verified that Contractor Removed the Factory Charge First")))</f>
        <v/>
      </c>
      <c r="C98" s="551"/>
      <c r="D98" s="401"/>
      <c r="E98" s="300"/>
      <c r="F98" s="211">
        <v>3</v>
      </c>
      <c r="G98" s="211">
        <v>4</v>
      </c>
      <c r="H98" s="211">
        <f t="shared" si="3"/>
        <v>11</v>
      </c>
      <c r="I98" s="223">
        <v>3</v>
      </c>
      <c r="J98" s="210">
        <f t="shared" si="5"/>
        <v>33</v>
      </c>
      <c r="K98" s="211" t="str">
        <f t="shared" si="4"/>
        <v/>
      </c>
      <c r="L98" s="212"/>
    </row>
    <row r="99" spans="1:12" s="89" customFormat="1" ht="27" customHeight="1" x14ac:dyDescent="0.2">
      <c r="A99" s="557"/>
      <c r="B99" s="443" t="str">
        <f>IF(B95="Select Test Method","",IF(B18="No","",IF($B$95="Non-Invasive:","NON-INVASIVE:  Correctly Measured Return Air Wet-Bulb Temperature","WEIGH-IN:  Correctly Verified the Contractor-Provided Liquid Line Length and Diameter")))</f>
        <v/>
      </c>
      <c r="C99" s="551"/>
      <c r="D99" s="401"/>
      <c r="E99" s="300"/>
      <c r="F99" s="211">
        <v>4</v>
      </c>
      <c r="G99" s="211">
        <v>4</v>
      </c>
      <c r="H99" s="211">
        <f t="shared" si="3"/>
        <v>12</v>
      </c>
      <c r="I99" s="223">
        <v>2</v>
      </c>
      <c r="J99" s="210">
        <f t="shared" si="5"/>
        <v>24</v>
      </c>
      <c r="K99" s="211" t="str">
        <f t="shared" si="4"/>
        <v/>
      </c>
      <c r="L99" s="212"/>
    </row>
    <row r="100" spans="1:12" s="89" customFormat="1" ht="27" customHeight="1" x14ac:dyDescent="0.2">
      <c r="A100" s="557"/>
      <c r="B100" s="443" t="str">
        <f>IF(B95="Select Test Method","",IF(B18="No","",IF($B$95="Non-Invasive:","NON-INVASIVE:  Correctly Determined Whether Outdoor and Return Air Measurements Meet Criteria","WEIGH-IN:  Correctly Verified the Contractor-Provided Refrigerant Weight and Whether Removed/Added")))</f>
        <v/>
      </c>
      <c r="C100" s="551"/>
      <c r="D100" s="401"/>
      <c r="E100" s="300"/>
      <c r="F100" s="211">
        <v>4</v>
      </c>
      <c r="G100" s="211">
        <v>4</v>
      </c>
      <c r="H100" s="211">
        <f t="shared" si="3"/>
        <v>12</v>
      </c>
      <c r="I100" s="223">
        <v>3</v>
      </c>
      <c r="J100" s="210">
        <f t="shared" si="5"/>
        <v>36</v>
      </c>
      <c r="K100" s="211" t="str">
        <f t="shared" si="4"/>
        <v/>
      </c>
      <c r="L100" s="212"/>
    </row>
    <row r="101" spans="1:12" s="89" customFormat="1" ht="27" customHeight="1" x14ac:dyDescent="0.2">
      <c r="A101" s="557"/>
      <c r="B101" s="443" t="str">
        <f>IF(B95="Select Test Method","",IF(B18="No","",IF($B$95="Non-Invasive:","NON-INVASIVE:  Correctly Measured Suction Line Temperature","WEIGH-IN:  Correctly Verified the Contractor-Provided Factory-Supplied Liquid Line Length")))</f>
        <v/>
      </c>
      <c r="C101" s="551"/>
      <c r="D101" s="401"/>
      <c r="E101" s="300"/>
      <c r="F101" s="211">
        <v>4</v>
      </c>
      <c r="G101" s="211">
        <v>3</v>
      </c>
      <c r="H101" s="211">
        <f t="shared" si="3"/>
        <v>10</v>
      </c>
      <c r="I101" s="223">
        <v>2</v>
      </c>
      <c r="J101" s="210">
        <f t="shared" si="5"/>
        <v>20</v>
      </c>
      <c r="K101" s="211" t="str">
        <f t="shared" si="4"/>
        <v/>
      </c>
      <c r="L101" s="212"/>
    </row>
    <row r="102" spans="1:12" s="89" customFormat="1" ht="27" customHeight="1" x14ac:dyDescent="0.2">
      <c r="A102" s="557"/>
      <c r="B102" s="443" t="str">
        <f>IF(B95="Select Test Method","",IF(B18="No","",IF($B$95="Non-Invasive:","NON-INVASIVE:  Correctly Measured Liquid Line Temperature","WEIGH-IN:  Correctly Verified the Contractor-Provided Weight of Refrigerant Added for Specific Components (other than line length)")))</f>
        <v/>
      </c>
      <c r="C102" s="551"/>
      <c r="D102" s="401"/>
      <c r="E102" s="300"/>
      <c r="F102" s="211">
        <v>3</v>
      </c>
      <c r="G102" s="211">
        <v>3</v>
      </c>
      <c r="H102" s="211">
        <f t="shared" si="3"/>
        <v>9</v>
      </c>
      <c r="I102" s="223">
        <v>3</v>
      </c>
      <c r="J102" s="210">
        <f t="shared" si="5"/>
        <v>27</v>
      </c>
      <c r="K102" s="211" t="str">
        <f t="shared" si="4"/>
        <v/>
      </c>
      <c r="L102" s="212"/>
    </row>
    <row r="103" spans="1:12" s="89" customFormat="1" ht="27" customHeight="1" x14ac:dyDescent="0.2">
      <c r="A103" s="557"/>
      <c r="B103" s="443" t="str">
        <f>IF(B95="Select Test Method","",IF(B18="No","",IF($B$95="Non-Invasive:","NON-INVASIVE:  Correctly Determined Target Superheat (piston/capillary tube metering only)","WEIGH-IN:  Correctly Measured Total Length and Diameter of Liquid Line")))</f>
        <v/>
      </c>
      <c r="C103" s="551"/>
      <c r="D103" s="401"/>
      <c r="E103" s="300"/>
      <c r="F103" s="211">
        <v>2</v>
      </c>
      <c r="G103" s="211">
        <v>2</v>
      </c>
      <c r="H103" s="211">
        <f t="shared" si="3"/>
        <v>6</v>
      </c>
      <c r="I103" s="223">
        <v>2</v>
      </c>
      <c r="J103" s="210">
        <f t="shared" si="5"/>
        <v>12</v>
      </c>
      <c r="K103" s="211" t="str">
        <f t="shared" si="4"/>
        <v/>
      </c>
      <c r="L103" s="212"/>
    </row>
    <row r="104" spans="1:12" s="89" customFormat="1" ht="27" customHeight="1" x14ac:dyDescent="0.2">
      <c r="A104" s="557"/>
      <c r="B104" s="443" t="str">
        <f>IF(B95="Select Test Method","",IF(B18="No","",IF($B$95="Non-Invasive:","NON-INVASIVE:  Correctly Calculated Design Temperature Difference","WEIGH-IN:  Correctly Verified the Contractor-Provided Refrigerant Weight and Whether Removed/Added")))</f>
        <v/>
      </c>
      <c r="C104" s="551"/>
      <c r="D104" s="401"/>
      <c r="E104" s="300"/>
      <c r="F104" s="211">
        <v>3</v>
      </c>
      <c r="G104" s="211">
        <v>2</v>
      </c>
      <c r="H104" s="211">
        <f t="shared" si="3"/>
        <v>7</v>
      </c>
      <c r="I104" s="223">
        <v>2</v>
      </c>
      <c r="J104" s="210">
        <f t="shared" si="5"/>
        <v>14</v>
      </c>
      <c r="K104" s="211" t="str">
        <f t="shared" si="4"/>
        <v/>
      </c>
      <c r="L104" s="212"/>
    </row>
    <row r="105" spans="1:12" s="89" customFormat="1" ht="27" customHeight="1" x14ac:dyDescent="0.2">
      <c r="A105" s="557"/>
      <c r="B105" s="443" t="str">
        <f>IF(B95="Select Test Method","",IF(B18="No","",IF($B$95="Non-Invasive:","NON-INVASIVE:  Correctly Calculated ∆ between Condensing Temperature over Ambient Target and Measured (TXV/EEV metering only)","")))</f>
        <v/>
      </c>
      <c r="C105" s="552"/>
      <c r="D105" s="401"/>
      <c r="E105" s="300"/>
      <c r="F105" s="211" t="str">
        <f>IF(B105="","","3")</f>
        <v/>
      </c>
      <c r="G105" s="211" t="str">
        <f>IF(B105="","","2")</f>
        <v/>
      </c>
      <c r="H105" s="211" t="str">
        <f>IF(B105="","",IF(E105="n/a",0,(2*G105+F105)))</f>
        <v/>
      </c>
      <c r="I105" s="223" t="str">
        <f>IF(B105="","","2")</f>
        <v/>
      </c>
      <c r="J105" s="210" t="str">
        <f>IFERROR(H105*I105,"")</f>
        <v/>
      </c>
      <c r="K105" s="211" t="str">
        <f>IF(B105="","",(IF(E105="","",IF(E105="N/A","",IF(E105="Satisfactory","",IF(E105="Unsatisfactory",H105*I105,""))))))</f>
        <v/>
      </c>
      <c r="L105" s="212"/>
    </row>
    <row r="106" spans="1:12" s="89" customFormat="1" ht="21" customHeight="1" thickBot="1" x14ac:dyDescent="0.25">
      <c r="A106" s="558"/>
      <c r="B106" s="64" t="str">
        <f>IF(B18="No","","Correctly Determined the Refrigerant Charge Grade")</f>
        <v/>
      </c>
      <c r="C106" s="404" t="str">
        <f>IF($B$18="YES","Confirm that rater/RFI correctly interprets &amp; records the refrigerant charge grade (comparing non-invasive measurement to table; calculating % deviation for weigh-in.  310: 8.6.  SCORING: 'Satisfactory' when correct OR 'Unsatisfactory' when incorrect","")</f>
        <v/>
      </c>
      <c r="D106" s="401"/>
      <c r="E106" s="300"/>
      <c r="F106" s="211">
        <v>2</v>
      </c>
      <c r="G106" s="211">
        <v>2</v>
      </c>
      <c r="H106" s="211">
        <f t="shared" si="3"/>
        <v>6</v>
      </c>
      <c r="I106" s="223">
        <v>2</v>
      </c>
      <c r="J106" s="210">
        <f t="shared" si="5"/>
        <v>12</v>
      </c>
      <c r="K106" s="211" t="str">
        <f t="shared" si="4"/>
        <v/>
      </c>
      <c r="L106" s="212"/>
    </row>
  </sheetData>
  <mergeCells count="20">
    <mergeCell ref="C96:C105"/>
    <mergeCell ref="A69:A75"/>
    <mergeCell ref="A76:A82"/>
    <mergeCell ref="A83:A87"/>
    <mergeCell ref="A88:A93"/>
    <mergeCell ref="A94:A106"/>
    <mergeCell ref="E95:K95"/>
    <mergeCell ref="E90:K90"/>
    <mergeCell ref="E85:K85"/>
    <mergeCell ref="A63:A67"/>
    <mergeCell ref="A2:B2"/>
    <mergeCell ref="K2:L2"/>
    <mergeCell ref="A3:B3"/>
    <mergeCell ref="A6:B17"/>
    <mergeCell ref="B19:B21"/>
    <mergeCell ref="A25:A38"/>
    <mergeCell ref="A39:A41"/>
    <mergeCell ref="A42:A48"/>
    <mergeCell ref="A50:A55"/>
    <mergeCell ref="A56:A62"/>
  </mergeCells>
  <conditionalFormatting sqref="B18 E24:E84 E86:E89 E91:E94 E96:E106">
    <cfRule type="containsText" dxfId="28" priority="9" operator="containsText" text="Unsatisfactory">
      <formula>NOT(ISERROR(SEARCH("Unsatisfactory",B18)))</formula>
    </cfRule>
    <cfRule type="containsText" dxfId="27" priority="10" operator="containsText" text="3">
      <formula>NOT(ISERROR(SEARCH("3",B18)))</formula>
    </cfRule>
    <cfRule type="containsBlanks" dxfId="26" priority="11" stopIfTrue="1">
      <formula>LEN(TRIM(B18))=0</formula>
    </cfRule>
  </conditionalFormatting>
  <conditionalFormatting sqref="E17">
    <cfRule type="containsText" dxfId="25" priority="16" operator="containsText" text="correct">
      <formula>NOT(ISERROR(SEARCH("correct",E17)))</formula>
    </cfRule>
  </conditionalFormatting>
  <conditionalFormatting sqref="E18">
    <cfRule type="containsText" dxfId="24" priority="15" operator="containsText" text="DISCIPLINARY ACTION">
      <formula>NOT(ISERROR(SEARCH("DISCIPLINARY ACTION",E18)))</formula>
    </cfRule>
    <cfRule type="containsText" dxfId="23" priority="17" operator="containsText" text="FAIL">
      <formula>NOT(ISERROR(SEARCH("FAIL",E18)))</formula>
    </cfRule>
    <cfRule type="containsText" dxfId="22" priority="18" operator="containsText" text="Pass">
      <formula>NOT(ISERROR(SEARCH("Pass",E18)))</formula>
    </cfRule>
  </conditionalFormatting>
  <conditionalFormatting sqref="K24:K84 E85 K86:K89 E90 K91:K94 E95 K96:K106">
    <cfRule type="cellIs" dxfId="21" priority="5" operator="greaterThan">
      <formula>0</formula>
    </cfRule>
  </conditionalFormatting>
  <pageMargins left="0.5" right="0.5" top="0.5" bottom="0.5" header="0" footer="0"/>
  <pageSetup scale="27" orientation="portrait" horizontalDpi="4294967293" verticalDpi="0" r:id="rId1"/>
  <colBreaks count="1" manualBreakCount="1">
    <brk id="12" max="1048575" man="1"/>
  </colBreaks>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3C2C4F28-DDA2-CF49-8F2E-C9DD097AB2E8}">
          <x14:formula1>
            <xm:f>Reference!$I$7:$I$11</xm:f>
          </x14:formula1>
          <xm:sqref>B85</xm:sqref>
        </x14:dataValidation>
        <x14:dataValidation type="list" allowBlank="1" showInputMessage="1" showErrorMessage="1" xr:uid="{6A0E33EA-2EE4-AF42-B427-CD60BC13B1AC}">
          <x14:formula1>
            <xm:f>Reference!$I$14:$I$17</xm:f>
          </x14:formula1>
          <xm:sqref>B90</xm:sqref>
        </x14:dataValidation>
        <x14:dataValidation type="list" allowBlank="1" showInputMessage="1" showErrorMessage="1" xr:uid="{2971EA0F-A3C1-294F-99B9-009EA40404ED}">
          <x14:formula1>
            <xm:f>Reference!$I$19:$I$21</xm:f>
          </x14:formula1>
          <xm:sqref>B95</xm:sqref>
        </x14:dataValidation>
        <x14:dataValidation type="list" allowBlank="1" showInputMessage="1" showErrorMessage="1" xr:uid="{4C202CD6-D761-2749-A9BF-771F01F43A81}">
          <x14:formula1>
            <xm:f>Reference!$I$24:$I$25</xm:f>
          </x14:formula1>
          <xm:sqref>B18</xm:sqref>
        </x14:dataValidation>
        <x14:dataValidation type="list" allowBlank="1" showInputMessage="1" showErrorMessage="1" xr:uid="{DA06C344-DFC4-A44C-9A9D-CBAAD19F4E2C}">
          <x14:formula1>
            <xm:f>Reference!$C$2:$C$7</xm:f>
          </x14:formula1>
          <xm:sqref>L4</xm:sqref>
        </x14:dataValidation>
        <x14:dataValidation type="list" allowBlank="1" showInputMessage="1" showErrorMessage="1" xr:uid="{0E3E218B-0EA6-441F-817D-83D246CF74E3}">
          <x14:formula1>
            <xm:f>Reference!$G$2:$G$4</xm:f>
          </x14:formula1>
          <xm:sqref>L10</xm:sqref>
        </x14:dataValidation>
        <x14:dataValidation type="list" allowBlank="1" showInputMessage="1" showErrorMessage="1" xr:uid="{E79D09C7-A51F-EB4E-8E21-029C133576EF}">
          <x14:formula1>
            <xm:f>Reference!$E$2:$E$4</xm:f>
          </x14:formula1>
          <xm:sqref>L9</xm:sqref>
        </x14:dataValidation>
        <x14:dataValidation type="list" allowBlank="1" showInputMessage="1" showErrorMessage="1" xr:uid="{68914B5A-32DF-B54D-ADC2-378909A3EC7A}">
          <x14:formula1>
            <xm:f>Reference!$A$2:$A$7</xm:f>
          </x14:formula1>
          <xm:sqref>E47 E55 E34 E42:E43 E51 E32</xm:sqref>
        </x14:dataValidation>
        <x14:dataValidation type="list" allowBlank="1" showInputMessage="1" showErrorMessage="1" xr:uid="{FADA7898-3C1F-7B4F-B21E-EBA034BFAA6D}">
          <x14:formula1>
            <xm:f>Reference!$A$16:$A$18</xm:f>
          </x14:formula1>
          <xm:sqref>E68 E54 E29:E31 E24:E26 E38 E46 E52 E56:E60</xm:sqref>
        </x14:dataValidation>
        <x14:dataValidation type="list" allowBlank="1" showInputMessage="1" showErrorMessage="1" xr:uid="{EC4ED98F-D018-044E-B363-E790D758B582}">
          <x14:formula1>
            <xm:f>Reference!$A$10:$A$13</xm:f>
          </x14:formula1>
          <xm:sqref>E62:E66 E91:E94 E44 E69:E84 E48:E50 E36 E96:E106 E40:E41 E86:E89 E33</xm:sqref>
        </x14:dataValidation>
        <x14:dataValidation type="list" allowBlank="1" showInputMessage="1" showErrorMessage="1" xr:uid="{77C8A3AE-5972-4555-978F-8CE5EEF605A1}">
          <x14:formula1>
            <xm:f>Reference!$C$17:$C$21</xm:f>
          </x14:formula1>
          <xm:sqref>L5</xm:sqref>
        </x14:dataValidation>
        <x14:dataValidation type="list" allowBlank="1" showInputMessage="1" showErrorMessage="1" xr:uid="{75A90CC6-97C8-44B7-B759-79DA47BF1320}">
          <x14:formula1>
            <xm:f>Reference!$A$2:$A$6</xm:f>
          </x14:formula1>
          <xm:sqref>E27:E28 E35 E37 E39 E45 E53 E61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BF3D5-8195-4B2A-B047-B03393514D9B}">
  <dimension ref="A1:CT163"/>
  <sheetViews>
    <sheetView zoomScale="60" zoomScaleNormal="60" zoomScaleSheetLayoutView="30" workbookViewId="0">
      <selection activeCell="E1" sqref="E1:F1"/>
    </sheetView>
  </sheetViews>
  <sheetFormatPr baseColWidth="10" defaultColWidth="8.5" defaultRowHeight="15" outlineLevelRow="1" outlineLevelCol="1" x14ac:dyDescent="0.2"/>
  <cols>
    <col min="1" max="1" width="12.83203125" style="16" customWidth="1"/>
    <col min="2" max="2" width="78.1640625" style="16" customWidth="1"/>
    <col min="3" max="3" width="95.5" style="16" hidden="1" customWidth="1" outlineLevel="1"/>
    <col min="4" max="4" width="4.83203125" style="16" hidden="1" customWidth="1" outlineLevel="1"/>
    <col min="5" max="5" width="24.5" style="16" customWidth="1" collapsed="1"/>
    <col min="6" max="8" width="18.5" style="17" hidden="1" customWidth="1" outlineLevel="1"/>
    <col min="9" max="10" width="18.5" style="16" hidden="1" customWidth="1" outlineLevel="1"/>
    <col min="11" max="11" width="31.5" style="16" customWidth="1" collapsed="1"/>
    <col min="12" max="12" width="47.5" style="16" customWidth="1"/>
    <col min="13" max="13" width="13" style="16" bestFit="1" customWidth="1"/>
    <col min="14" max="16384" width="8.5" style="16"/>
  </cols>
  <sheetData>
    <row r="1" spans="1:98" s="15" customFormat="1" ht="113.25" customHeight="1" x14ac:dyDescent="0.25">
      <c r="A1" s="529"/>
      <c r="B1" s="530"/>
      <c r="C1" s="530"/>
      <c r="D1" s="531"/>
      <c r="E1" s="529"/>
      <c r="F1" s="530"/>
      <c r="G1" s="529"/>
      <c r="H1" s="530"/>
      <c r="I1" s="529"/>
      <c r="J1" s="530"/>
      <c r="K1" s="529"/>
      <c r="L1" s="530"/>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row>
    <row r="2" spans="1:98" s="15" customFormat="1" ht="24" customHeight="1" x14ac:dyDescent="0.25">
      <c r="A2" s="58" t="s">
        <v>356</v>
      </c>
      <c r="B2" s="59"/>
      <c r="C2" s="59"/>
      <c r="D2" s="60"/>
      <c r="E2" s="529"/>
      <c r="F2" s="530"/>
      <c r="G2" s="529"/>
      <c r="H2" s="530"/>
      <c r="I2" s="529"/>
      <c r="J2" s="530"/>
      <c r="K2" s="561" t="s">
        <v>11</v>
      </c>
      <c r="L2" s="562"/>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row>
    <row r="3" spans="1:98" s="15" customFormat="1" ht="21" customHeight="1" x14ac:dyDescent="0.25">
      <c r="A3" s="518" t="s">
        <v>409</v>
      </c>
      <c r="B3" s="519"/>
      <c r="C3" s="49"/>
      <c r="D3" s="49"/>
      <c r="E3" s="49"/>
      <c r="F3" s="49"/>
      <c r="G3" s="49"/>
      <c r="H3" s="49"/>
      <c r="I3" s="49"/>
      <c r="J3" s="49"/>
      <c r="K3" s="23" t="s">
        <v>12</v>
      </c>
      <c r="L3" s="14"/>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row>
    <row r="4" spans="1:98" s="15" customFormat="1" ht="21" customHeight="1" x14ac:dyDescent="0.25">
      <c r="A4" s="79" t="s">
        <v>13</v>
      </c>
      <c r="B4" s="50"/>
      <c r="C4" s="49"/>
      <c r="D4" s="49"/>
      <c r="E4" s="49"/>
      <c r="F4" s="49"/>
      <c r="G4" s="49"/>
      <c r="H4" s="49"/>
      <c r="I4" s="49"/>
      <c r="J4" s="49"/>
      <c r="K4" s="23" t="s">
        <v>14</v>
      </c>
      <c r="L4" s="6"/>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row>
    <row r="5" spans="1:98" s="15" customFormat="1" ht="21" customHeight="1" thickBot="1" x14ac:dyDescent="0.3">
      <c r="A5" s="53" t="s">
        <v>431</v>
      </c>
      <c r="B5" s="53"/>
      <c r="C5" s="53"/>
      <c r="D5" s="49"/>
      <c r="E5" s="49"/>
      <c r="F5" s="49"/>
      <c r="G5" s="49"/>
      <c r="H5" s="49"/>
      <c r="I5" s="49"/>
      <c r="J5" s="49"/>
      <c r="K5" s="442" t="s">
        <v>419</v>
      </c>
      <c r="L5" s="193"/>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row>
    <row r="6" spans="1:98" s="15" customFormat="1" ht="21" customHeight="1" x14ac:dyDescent="0.25">
      <c r="A6" s="520" t="s">
        <v>433</v>
      </c>
      <c r="B6" s="522"/>
      <c r="C6" s="61"/>
      <c r="D6" s="56"/>
      <c r="E6" s="49"/>
      <c r="F6" s="49"/>
      <c r="G6" s="49"/>
      <c r="H6" s="49"/>
      <c r="I6" s="49"/>
      <c r="J6" s="49"/>
      <c r="K6" s="192" t="s">
        <v>15</v>
      </c>
      <c r="L6" s="193"/>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row>
    <row r="7" spans="1:98" s="15" customFormat="1" ht="21" customHeight="1" x14ac:dyDescent="0.25">
      <c r="A7" s="523"/>
      <c r="B7" s="525"/>
      <c r="C7" s="61"/>
      <c r="D7" s="56"/>
      <c r="E7" s="49"/>
      <c r="F7" s="49"/>
      <c r="G7" s="49"/>
      <c r="H7" s="49"/>
      <c r="I7" s="49"/>
      <c r="J7" s="49"/>
      <c r="K7" s="192" t="s">
        <v>16</v>
      </c>
      <c r="L7" s="193"/>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row>
    <row r="8" spans="1:98" s="15" customFormat="1" ht="21" customHeight="1" x14ac:dyDescent="0.25">
      <c r="A8" s="523"/>
      <c r="B8" s="525"/>
      <c r="C8" s="61"/>
      <c r="D8" s="56"/>
      <c r="E8" s="49"/>
      <c r="F8" s="49"/>
      <c r="G8" s="49"/>
      <c r="H8" s="49"/>
      <c r="I8" s="49"/>
      <c r="J8" s="49"/>
      <c r="K8" s="192" t="s">
        <v>17</v>
      </c>
      <c r="L8" s="193"/>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row>
    <row r="9" spans="1:98" s="15" customFormat="1" ht="21" customHeight="1" x14ac:dyDescent="0.25">
      <c r="A9" s="523"/>
      <c r="B9" s="525"/>
      <c r="C9" s="61"/>
      <c r="D9" s="56"/>
      <c r="E9" s="49"/>
      <c r="F9" s="49"/>
      <c r="G9" s="49"/>
      <c r="H9" s="49"/>
      <c r="I9" s="49"/>
      <c r="J9" s="49"/>
      <c r="K9" s="192" t="s">
        <v>18</v>
      </c>
      <c r="L9" s="193"/>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row>
    <row r="10" spans="1:98" s="15" customFormat="1" ht="21" customHeight="1" x14ac:dyDescent="0.25">
      <c r="A10" s="523"/>
      <c r="B10" s="525"/>
      <c r="C10" s="61"/>
      <c r="D10" s="56"/>
      <c r="E10" s="49"/>
      <c r="F10" s="49"/>
      <c r="G10" s="49"/>
      <c r="H10" s="49"/>
      <c r="I10" s="49"/>
      <c r="J10" s="49"/>
      <c r="K10" s="192" t="s">
        <v>19</v>
      </c>
      <c r="L10" s="193"/>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row>
    <row r="11" spans="1:98" s="15" customFormat="1" ht="21" customHeight="1" x14ac:dyDescent="0.25">
      <c r="A11" s="523"/>
      <c r="B11" s="525"/>
      <c r="C11" s="61"/>
      <c r="D11" s="56"/>
      <c r="E11" s="49"/>
      <c r="F11" s="49"/>
      <c r="G11" s="49"/>
      <c r="H11" s="49"/>
      <c r="I11" s="49"/>
      <c r="J11" s="49"/>
      <c r="K11" s="192" t="s">
        <v>20</v>
      </c>
      <c r="L11" s="193"/>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row>
    <row r="12" spans="1:98" s="15" customFormat="1" ht="21" customHeight="1" x14ac:dyDescent="0.25">
      <c r="A12" s="523"/>
      <c r="B12" s="525"/>
      <c r="C12" s="61"/>
      <c r="D12" s="56"/>
      <c r="E12" s="49"/>
      <c r="F12" s="49"/>
      <c r="G12" s="49"/>
      <c r="H12" s="49"/>
      <c r="I12" s="49"/>
      <c r="J12" s="49"/>
      <c r="K12" s="192" t="s">
        <v>21</v>
      </c>
      <c r="L12" s="193"/>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row>
    <row r="13" spans="1:98" s="15" customFormat="1" ht="21" customHeight="1" x14ac:dyDescent="0.25">
      <c r="A13" s="523"/>
      <c r="B13" s="525"/>
      <c r="C13" s="61"/>
      <c r="D13" s="56"/>
      <c r="E13" s="49"/>
      <c r="F13" s="49"/>
      <c r="G13" s="49"/>
      <c r="H13" s="49"/>
      <c r="I13" s="49"/>
      <c r="J13" s="49"/>
      <c r="K13" s="192" t="s">
        <v>22</v>
      </c>
      <c r="L13" s="194"/>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row>
    <row r="14" spans="1:98" s="15" customFormat="1" ht="21" customHeight="1" x14ac:dyDescent="0.25">
      <c r="A14" s="523"/>
      <c r="B14" s="525"/>
      <c r="C14" s="61"/>
      <c r="D14" s="56"/>
      <c r="E14" s="49"/>
      <c r="F14" s="49"/>
      <c r="G14" s="49"/>
      <c r="H14" s="49"/>
      <c r="I14" s="49"/>
      <c r="J14" s="49"/>
      <c r="K14" s="192" t="s">
        <v>23</v>
      </c>
      <c r="L14" s="193"/>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row>
    <row r="15" spans="1:98" s="15" customFormat="1" ht="21" customHeight="1" x14ac:dyDescent="0.25">
      <c r="A15" s="523"/>
      <c r="B15" s="525"/>
      <c r="C15" s="61"/>
      <c r="D15" s="56"/>
      <c r="E15" s="49"/>
      <c r="F15" s="49"/>
      <c r="G15" s="49"/>
      <c r="H15" s="49"/>
      <c r="I15" s="49"/>
      <c r="J15" s="49"/>
      <c r="K15" s="195" t="s">
        <v>25</v>
      </c>
      <c r="L15" s="193"/>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row>
    <row r="16" spans="1:98" s="15" customFormat="1" ht="21" customHeight="1" x14ac:dyDescent="0.25">
      <c r="A16" s="523"/>
      <c r="B16" s="525"/>
      <c r="C16" s="61"/>
      <c r="D16" s="56"/>
      <c r="E16" s="49"/>
      <c r="F16" s="49"/>
      <c r="G16" s="49"/>
      <c r="H16" s="49"/>
      <c r="I16" s="49"/>
      <c r="J16" s="49"/>
      <c r="K16" s="195" t="s">
        <v>26</v>
      </c>
      <c r="L16" s="193"/>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row>
    <row r="17" spans="1:98" s="15" customFormat="1" ht="27" customHeight="1" thickBot="1" x14ac:dyDescent="0.3">
      <c r="A17" s="526"/>
      <c r="B17" s="528"/>
      <c r="C17" s="61"/>
      <c r="D17" s="56"/>
      <c r="E17" s="53"/>
      <c r="F17" s="53"/>
      <c r="G17" s="53"/>
      <c r="H17" s="53"/>
      <c r="I17" s="53"/>
      <c r="J17" s="53"/>
      <c r="K17" s="53"/>
      <c r="L17" s="53"/>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row>
    <row r="18" spans="1:98" s="15" customFormat="1" ht="72" customHeight="1" thickBot="1" x14ac:dyDescent="0.3">
      <c r="A18" s="106"/>
      <c r="B18" s="106"/>
      <c r="C18" s="293" t="s">
        <v>353</v>
      </c>
      <c r="D18" s="246"/>
      <c r="E18" s="179" t="str">
        <f>IF(E51="Unsatisfactory","FAIL: DISCIPLINARY ACTION",(IF((OR(K22&gt;K20)),"FAIL","PASS")))</f>
        <v>PASS</v>
      </c>
      <c r="F18" s="49"/>
      <c r="G18" s="49"/>
      <c r="H18" s="49"/>
      <c r="I18" s="49"/>
      <c r="J18" s="49"/>
      <c r="K18" s="180">
        <f>K20</f>
        <v>147.5</v>
      </c>
      <c r="L18" s="26"/>
      <c r="M18" s="41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row>
    <row r="19" spans="1:98" s="15" customFormat="1" ht="32.25" hidden="1" customHeight="1" outlineLevel="1" x14ac:dyDescent="0.25">
      <c r="A19" s="136"/>
      <c r="B19" s="136"/>
      <c r="C19" s="136"/>
      <c r="D19" s="137"/>
      <c r="E19" s="169" t="s">
        <v>27</v>
      </c>
      <c r="F19" s="247"/>
      <c r="G19" s="247"/>
      <c r="H19" s="247"/>
      <c r="I19" s="247"/>
      <c r="J19" s="247"/>
      <c r="K19" s="170">
        <v>0.25</v>
      </c>
      <c r="L19" s="420"/>
      <c r="M19" s="41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row>
    <row r="20" spans="1:98" s="15" customFormat="1" ht="32.25" hidden="1" customHeight="1" outlineLevel="1" x14ac:dyDescent="0.25">
      <c r="A20" s="137"/>
      <c r="B20" s="137"/>
      <c r="C20" s="137"/>
      <c r="D20" s="137"/>
      <c r="E20" s="169" t="s">
        <v>28</v>
      </c>
      <c r="F20" s="247"/>
      <c r="G20" s="247"/>
      <c r="H20" s="247"/>
      <c r="I20" s="247"/>
      <c r="J20" s="247"/>
      <c r="K20" s="171">
        <f>K19*K21</f>
        <v>147.5</v>
      </c>
      <c r="L20" s="426"/>
      <c r="M20" s="428"/>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row>
    <row r="21" spans="1:98" ht="32.25" customHeight="1" collapsed="1" thickBot="1" x14ac:dyDescent="0.25">
      <c r="A21" s="137"/>
      <c r="B21" s="137"/>
      <c r="C21" s="137"/>
      <c r="D21" s="137"/>
      <c r="E21" s="169" t="s">
        <v>29</v>
      </c>
      <c r="F21" s="49"/>
      <c r="G21" s="49"/>
      <c r="H21" s="49"/>
      <c r="I21" s="49"/>
      <c r="J21" s="49"/>
      <c r="K21" s="425">
        <f>SUM(J24:J49)</f>
        <v>590</v>
      </c>
      <c r="L21" s="427">
        <f>(K21-K22)/K21</f>
        <v>1</v>
      </c>
      <c r="M21" s="423" t="s">
        <v>408</v>
      </c>
      <c r="N21" s="56"/>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row>
    <row r="22" spans="1:98" s="18" customFormat="1" ht="103" thickBot="1" x14ac:dyDescent="0.2">
      <c r="A22" s="119" t="s">
        <v>202</v>
      </c>
      <c r="B22" s="119" t="s">
        <v>358</v>
      </c>
      <c r="C22" s="119" t="s">
        <v>203</v>
      </c>
      <c r="D22" s="119"/>
      <c r="E22" s="242" t="s">
        <v>204</v>
      </c>
      <c r="F22" s="242" t="s">
        <v>33</v>
      </c>
      <c r="G22" s="242" t="s">
        <v>34</v>
      </c>
      <c r="H22" s="242" t="s">
        <v>35</v>
      </c>
      <c r="I22" s="248" t="s">
        <v>36</v>
      </c>
      <c r="J22" s="248" t="s">
        <v>37</v>
      </c>
      <c r="K22" s="249">
        <f>SUM(K24:K51)</f>
        <v>0</v>
      </c>
      <c r="L22" s="249" t="s">
        <v>38</v>
      </c>
      <c r="M22" s="54"/>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row>
    <row r="23" spans="1:98" s="20" customFormat="1" ht="156" hidden="1" customHeight="1" outlineLevel="1" x14ac:dyDescent="0.15">
      <c r="A23" s="121"/>
      <c r="B23" s="243"/>
      <c r="C23" s="21"/>
      <c r="D23" s="22"/>
      <c r="E23" s="303"/>
      <c r="F23" s="148" t="s">
        <v>327</v>
      </c>
      <c r="G23" s="148" t="s">
        <v>328</v>
      </c>
      <c r="H23" s="407" t="s">
        <v>329</v>
      </c>
      <c r="I23" s="250"/>
      <c r="J23" s="250"/>
      <c r="K23" s="250" t="s">
        <v>39</v>
      </c>
      <c r="L23" s="251"/>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row>
    <row r="24" spans="1:98" s="89" customFormat="1" ht="19.5" customHeight="1" collapsed="1" x14ac:dyDescent="0.2">
      <c r="A24" s="207" t="s">
        <v>323</v>
      </c>
      <c r="B24" s="208" t="s">
        <v>322</v>
      </c>
      <c r="C24" s="410" t="s">
        <v>496</v>
      </c>
      <c r="D24" s="209"/>
      <c r="E24" s="300"/>
      <c r="F24" s="210">
        <v>4</v>
      </c>
      <c r="G24" s="210">
        <v>2</v>
      </c>
      <c r="H24" s="211">
        <f>IF(E24="n/a",0,(2*G24+F24))</f>
        <v>8</v>
      </c>
      <c r="I24" s="212">
        <v>1</v>
      </c>
      <c r="J24" s="210">
        <f>H24*I24</f>
        <v>8</v>
      </c>
      <c r="K24" s="211" t="str">
        <f>IF(E24="","",IF(E24="N/A","",IF(E24="Satisfactory","",IF(E24="Unsatisfactory",H24*I24,""))))</f>
        <v/>
      </c>
      <c r="L24" s="212"/>
    </row>
    <row r="25" spans="1:98" s="89" customFormat="1" ht="21" customHeight="1" x14ac:dyDescent="0.2">
      <c r="A25" s="560" t="s">
        <v>321</v>
      </c>
      <c r="B25" s="208" t="s">
        <v>398</v>
      </c>
      <c r="C25" s="405" t="s">
        <v>486</v>
      </c>
      <c r="D25" s="209"/>
      <c r="E25" s="300"/>
      <c r="F25" s="210">
        <v>4</v>
      </c>
      <c r="G25" s="210">
        <v>2</v>
      </c>
      <c r="H25" s="211">
        <f t="shared" ref="H25:H30" si="0">IF(E25="n/a",0,(2*G25+F25))</f>
        <v>8</v>
      </c>
      <c r="I25" s="212">
        <v>1</v>
      </c>
      <c r="J25" s="210">
        <f>H25*I25</f>
        <v>8</v>
      </c>
      <c r="K25" s="211" t="str">
        <f>IF(E25="","",IF(E25="N/A","",IF(E25="Satisfactory","",IF(E25="Unsatisfactory",H25*I25,""))))</f>
        <v/>
      </c>
      <c r="L25" s="212"/>
    </row>
    <row r="26" spans="1:98" s="89" customFormat="1" ht="21" customHeight="1" x14ac:dyDescent="0.2">
      <c r="A26" s="560"/>
      <c r="B26" s="208" t="s">
        <v>320</v>
      </c>
      <c r="C26" s="405" t="s">
        <v>331</v>
      </c>
      <c r="D26" s="209"/>
      <c r="E26" s="300"/>
      <c r="F26" s="210">
        <v>4</v>
      </c>
      <c r="G26" s="210">
        <v>3</v>
      </c>
      <c r="H26" s="211">
        <f t="shared" si="0"/>
        <v>10</v>
      </c>
      <c r="I26" s="212">
        <v>2</v>
      </c>
      <c r="J26" s="210">
        <f t="shared" ref="J26:J30" si="1">H26*I26</f>
        <v>20</v>
      </c>
      <c r="K26" s="211" t="str">
        <f>IF(E26="","",IF(E26="N/A","",IF(E26="Satisfactory","",IF(E26="Unsatisfactory",H26*I26,""))))</f>
        <v/>
      </c>
      <c r="L26" s="212"/>
    </row>
    <row r="27" spans="1:98" s="92" customFormat="1" ht="21" customHeight="1" x14ac:dyDescent="0.2">
      <c r="A27" s="560"/>
      <c r="B27" s="213" t="s">
        <v>59</v>
      </c>
      <c r="C27" s="432" t="s">
        <v>319</v>
      </c>
      <c r="D27" s="214"/>
      <c r="E27" s="300"/>
      <c r="F27" s="211">
        <v>4</v>
      </c>
      <c r="G27" s="211">
        <v>3</v>
      </c>
      <c r="H27" s="211">
        <f t="shared" si="0"/>
        <v>10</v>
      </c>
      <c r="I27" s="215">
        <v>3</v>
      </c>
      <c r="J27" s="210">
        <f t="shared" si="1"/>
        <v>30</v>
      </c>
      <c r="K27" s="211" t="str">
        <f>IF(E27="","",IF(E27="N/A","",IF(E27="Satisfactory","",H27*E27)))</f>
        <v/>
      </c>
      <c r="L27" s="216"/>
    </row>
    <row r="28" spans="1:98" s="92" customFormat="1" ht="21" customHeight="1" x14ac:dyDescent="0.2">
      <c r="A28" s="560"/>
      <c r="B28" s="213" t="s">
        <v>62</v>
      </c>
      <c r="C28" s="217" t="s">
        <v>318</v>
      </c>
      <c r="D28" s="214"/>
      <c r="E28" s="300"/>
      <c r="F28" s="218">
        <v>4</v>
      </c>
      <c r="G28" s="218">
        <v>3</v>
      </c>
      <c r="H28" s="218">
        <f t="shared" si="0"/>
        <v>10</v>
      </c>
      <c r="I28" s="219">
        <v>3</v>
      </c>
      <c r="J28" s="210">
        <f t="shared" si="1"/>
        <v>30</v>
      </c>
      <c r="K28" s="211" t="str">
        <f>IF(E28="","",IF(E28="N/A","",IF(E28="Satisfactory","",H28*E28)))</f>
        <v/>
      </c>
      <c r="L28" s="220"/>
    </row>
    <row r="29" spans="1:98" s="92" customFormat="1" ht="21" customHeight="1" x14ac:dyDescent="0.2">
      <c r="A29" s="560"/>
      <c r="B29" s="221" t="s">
        <v>317</v>
      </c>
      <c r="C29" s="222" t="s">
        <v>316</v>
      </c>
      <c r="D29" s="214"/>
      <c r="E29" s="300"/>
      <c r="F29" s="211">
        <v>4</v>
      </c>
      <c r="G29" s="211">
        <v>4</v>
      </c>
      <c r="H29" s="211">
        <f t="shared" si="0"/>
        <v>12</v>
      </c>
      <c r="I29" s="223">
        <v>3</v>
      </c>
      <c r="J29" s="210">
        <f t="shared" si="1"/>
        <v>36</v>
      </c>
      <c r="K29" s="211" t="str">
        <f t="shared" ref="K29:K30" si="2">IF(E29="","",IF(E29="N/A","",IF(E29="Satisfactory","",IF(E29="Unsatisfactory",H29*I29,""))))</f>
        <v/>
      </c>
      <c r="L29" s="216"/>
    </row>
    <row r="30" spans="1:98" s="92" customFormat="1" ht="21" customHeight="1" x14ac:dyDescent="0.2">
      <c r="A30" s="560"/>
      <c r="B30" s="221" t="s">
        <v>315</v>
      </c>
      <c r="C30" s="222" t="s">
        <v>314</v>
      </c>
      <c r="D30" s="214"/>
      <c r="E30" s="300"/>
      <c r="F30" s="211">
        <v>4</v>
      </c>
      <c r="G30" s="211">
        <v>3</v>
      </c>
      <c r="H30" s="211">
        <f t="shared" si="0"/>
        <v>10</v>
      </c>
      <c r="I30" s="223">
        <v>2</v>
      </c>
      <c r="J30" s="210">
        <f t="shared" si="1"/>
        <v>20</v>
      </c>
      <c r="K30" s="211" t="str">
        <f t="shared" si="2"/>
        <v/>
      </c>
      <c r="L30" s="216"/>
    </row>
    <row r="31" spans="1:98" ht="21" customHeight="1" x14ac:dyDescent="0.2">
      <c r="A31" s="560"/>
      <c r="B31" s="183" t="s">
        <v>69</v>
      </c>
      <c r="C31" s="125" t="s">
        <v>205</v>
      </c>
      <c r="D31" s="125"/>
      <c r="E31" s="300"/>
      <c r="F31" s="158">
        <v>4</v>
      </c>
      <c r="G31" s="158">
        <v>4</v>
      </c>
      <c r="H31" s="152">
        <f>IF(E31="n/a",0,(2*G31+F31))</f>
        <v>12</v>
      </c>
      <c r="I31" s="252">
        <v>3</v>
      </c>
      <c r="J31" s="158">
        <f t="shared" ref="J31:J49" si="3">H31*I31</f>
        <v>36</v>
      </c>
      <c r="K31" s="152" t="str">
        <f t="shared" ref="K31:K32" si="4">IF(E31="","",IF(E31="N/A","",IF(E31="Satisfactory","",IF(E31="Unsatisfactory",H31*I31,""))))</f>
        <v/>
      </c>
      <c r="L31" s="252"/>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row>
    <row r="32" spans="1:98" s="92" customFormat="1" ht="21" customHeight="1" x14ac:dyDescent="0.2">
      <c r="A32" s="560"/>
      <c r="B32" s="229" t="s">
        <v>72</v>
      </c>
      <c r="C32" s="222" t="s">
        <v>511</v>
      </c>
      <c r="D32" s="214"/>
      <c r="E32" s="300"/>
      <c r="F32" s="211">
        <v>3</v>
      </c>
      <c r="G32" s="211">
        <v>2</v>
      </c>
      <c r="H32" s="211">
        <f t="shared" ref="H32" si="5">IF(E32="n/a",0,(2*G32+F32))</f>
        <v>7</v>
      </c>
      <c r="I32" s="223">
        <v>2</v>
      </c>
      <c r="J32" s="210">
        <f t="shared" si="3"/>
        <v>14</v>
      </c>
      <c r="K32" s="211" t="str">
        <f t="shared" si="4"/>
        <v/>
      </c>
      <c r="L32" s="216"/>
    </row>
    <row r="33" spans="1:98" ht="21" customHeight="1" x14ac:dyDescent="0.2">
      <c r="A33" s="560"/>
      <c r="B33" s="183" t="s">
        <v>73</v>
      </c>
      <c r="C33" s="125" t="s">
        <v>503</v>
      </c>
      <c r="D33" s="125"/>
      <c r="E33" s="406"/>
      <c r="F33" s="158">
        <v>3</v>
      </c>
      <c r="G33" s="158">
        <v>3</v>
      </c>
      <c r="H33" s="152">
        <f t="shared" ref="H33:H38" si="6">IF(E33="n/a",0,(2*G33+F33))</f>
        <v>9</v>
      </c>
      <c r="I33" s="252">
        <v>2</v>
      </c>
      <c r="J33" s="158">
        <f t="shared" ref="J33:J38" si="7">H33*I33</f>
        <v>18</v>
      </c>
      <c r="K33" s="152" t="str">
        <f>IF(E33="","",IF(E33="N/A","",IF(E33="Satisfactory","",IF(E33="Unsatisfactory",H33*I33,""))))</f>
        <v/>
      </c>
      <c r="L33" s="252"/>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row>
    <row r="34" spans="1:98" s="92" customFormat="1" ht="21" customHeight="1" x14ac:dyDescent="0.2">
      <c r="A34" s="560"/>
      <c r="B34" s="229" t="s">
        <v>74</v>
      </c>
      <c r="C34" s="222" t="s">
        <v>429</v>
      </c>
      <c r="D34" s="214"/>
      <c r="E34" s="300"/>
      <c r="F34" s="211">
        <v>3</v>
      </c>
      <c r="G34" s="211">
        <v>3</v>
      </c>
      <c r="H34" s="211">
        <f t="shared" si="6"/>
        <v>9</v>
      </c>
      <c r="I34" s="223">
        <v>2</v>
      </c>
      <c r="J34" s="210">
        <f t="shared" si="7"/>
        <v>18</v>
      </c>
      <c r="K34" s="211" t="str">
        <f>IF(E34="","",IF(E34="N/A","",IF(E34="Satisfactory","",H34*E34)))</f>
        <v/>
      </c>
      <c r="L34" s="216"/>
    </row>
    <row r="35" spans="1:98" s="92" customFormat="1" ht="21" customHeight="1" x14ac:dyDescent="0.2">
      <c r="A35" s="560"/>
      <c r="B35" s="229" t="s">
        <v>76</v>
      </c>
      <c r="C35" s="217" t="s">
        <v>497</v>
      </c>
      <c r="D35" s="214"/>
      <c r="E35" s="300"/>
      <c r="F35" s="211">
        <v>4</v>
      </c>
      <c r="G35" s="211">
        <v>3</v>
      </c>
      <c r="H35" s="211">
        <f t="shared" si="6"/>
        <v>10</v>
      </c>
      <c r="I35" s="223">
        <v>2</v>
      </c>
      <c r="J35" s="210">
        <f t="shared" si="7"/>
        <v>20</v>
      </c>
      <c r="K35" s="211" t="str">
        <f>IF(E35="","",IF(E35="N/A","",IF(E35="Satisfactory","",H35*E35)))</f>
        <v/>
      </c>
      <c r="L35" s="216"/>
    </row>
    <row r="36" spans="1:98" s="92" customFormat="1" ht="21" customHeight="1" x14ac:dyDescent="0.2">
      <c r="A36" s="560"/>
      <c r="B36" s="221" t="s">
        <v>312</v>
      </c>
      <c r="C36" s="217" t="s">
        <v>416</v>
      </c>
      <c r="D36" s="214"/>
      <c r="E36" s="300"/>
      <c r="F36" s="211">
        <v>3</v>
      </c>
      <c r="G36" s="211">
        <v>2</v>
      </c>
      <c r="H36" s="211">
        <f t="shared" si="6"/>
        <v>7</v>
      </c>
      <c r="I36" s="223">
        <v>2</v>
      </c>
      <c r="J36" s="210">
        <f t="shared" si="7"/>
        <v>14</v>
      </c>
      <c r="K36" s="211" t="str">
        <f t="shared" ref="K36" si="8">IF(E36="","",IF(E36="N/A","",IF(E36="Satisfactory","",IF(E36="Unsatisfactory",H36*I36,""))))</f>
        <v/>
      </c>
      <c r="L36" s="216"/>
    </row>
    <row r="37" spans="1:98" s="92" customFormat="1" ht="21" customHeight="1" x14ac:dyDescent="0.2">
      <c r="A37" s="560"/>
      <c r="B37" s="225" t="s">
        <v>83</v>
      </c>
      <c r="C37" s="224" t="s">
        <v>507</v>
      </c>
      <c r="D37" s="214"/>
      <c r="E37" s="300"/>
      <c r="F37" s="226">
        <v>4</v>
      </c>
      <c r="G37" s="226">
        <v>3</v>
      </c>
      <c r="H37" s="226">
        <f t="shared" si="6"/>
        <v>10</v>
      </c>
      <c r="I37" s="227">
        <v>3</v>
      </c>
      <c r="J37" s="210">
        <f t="shared" si="7"/>
        <v>30</v>
      </c>
      <c r="K37" s="211" t="str">
        <f>IF(E37="","",IF(E37="N/A","",IF(E37="Satisfactory","",H37*E37)))</f>
        <v/>
      </c>
      <c r="L37" s="228"/>
    </row>
    <row r="38" spans="1:98" s="92" customFormat="1" ht="21" customHeight="1" x14ac:dyDescent="0.2">
      <c r="A38" s="560"/>
      <c r="B38" s="221" t="s">
        <v>84</v>
      </c>
      <c r="C38" s="217" t="s">
        <v>330</v>
      </c>
      <c r="D38" s="214"/>
      <c r="E38" s="300"/>
      <c r="F38" s="211">
        <v>4</v>
      </c>
      <c r="G38" s="211">
        <v>3</v>
      </c>
      <c r="H38" s="211">
        <f t="shared" si="6"/>
        <v>10</v>
      </c>
      <c r="I38" s="223">
        <v>2</v>
      </c>
      <c r="J38" s="210">
        <f t="shared" si="7"/>
        <v>20</v>
      </c>
      <c r="K38" s="211" t="str">
        <f>IF(E38="","",IF(E38="N/A","",IF(E38="Satisfactory","",IF(E38="Unsatisfactory",H38*I38,""))))</f>
        <v/>
      </c>
      <c r="L38" s="216"/>
    </row>
    <row r="39" spans="1:98" s="92" customFormat="1" ht="21" customHeight="1" x14ac:dyDescent="0.2">
      <c r="A39" s="559" t="s">
        <v>453</v>
      </c>
      <c r="B39" s="229" t="s">
        <v>78</v>
      </c>
      <c r="C39" s="222" t="s">
        <v>452</v>
      </c>
      <c r="D39" s="214"/>
      <c r="E39" s="300"/>
      <c r="F39" s="226">
        <v>4</v>
      </c>
      <c r="G39" s="226">
        <v>3</v>
      </c>
      <c r="H39" s="226">
        <f t="shared" ref="H39:H49" si="9">IF(E39="n/a",0,(2*G39+F39))</f>
        <v>10</v>
      </c>
      <c r="I39" s="227">
        <v>3</v>
      </c>
      <c r="J39" s="210">
        <f t="shared" si="3"/>
        <v>30</v>
      </c>
      <c r="K39" s="211" t="str">
        <f>IF(E39="","",IF(E39="N/A","",IF(E39="Satisfactory","",H39*E39)))</f>
        <v/>
      </c>
      <c r="L39" s="228"/>
    </row>
    <row r="40" spans="1:98" s="92" customFormat="1" ht="21" customHeight="1" x14ac:dyDescent="0.2">
      <c r="A40" s="549"/>
      <c r="B40" s="221" t="s">
        <v>80</v>
      </c>
      <c r="C40" s="222" t="s">
        <v>412</v>
      </c>
      <c r="D40" s="214"/>
      <c r="E40" s="300"/>
      <c r="F40" s="211">
        <v>3</v>
      </c>
      <c r="G40" s="211">
        <v>3</v>
      </c>
      <c r="H40" s="211">
        <f t="shared" si="9"/>
        <v>9</v>
      </c>
      <c r="I40" s="223">
        <v>2</v>
      </c>
      <c r="J40" s="210">
        <f t="shared" si="3"/>
        <v>18</v>
      </c>
      <c r="K40" s="211" t="str">
        <f>IF(E40="","",IF(E40="N/A","",IF(E40="Satisfactory","",IF(E40="Unsatisfactory",H40*I40,""))))</f>
        <v/>
      </c>
      <c r="L40" s="216"/>
    </row>
    <row r="41" spans="1:98" s="92" customFormat="1" ht="21" customHeight="1" x14ac:dyDescent="0.2">
      <c r="A41" s="550"/>
      <c r="B41" s="221" t="s">
        <v>86</v>
      </c>
      <c r="C41" s="222" t="s">
        <v>332</v>
      </c>
      <c r="D41" s="214"/>
      <c r="E41" s="300"/>
      <c r="F41" s="211">
        <v>2</v>
      </c>
      <c r="G41" s="211">
        <v>4</v>
      </c>
      <c r="H41" s="211">
        <f>IF(E41="n/a",0,(2*G41+F41))</f>
        <v>10</v>
      </c>
      <c r="I41" s="223">
        <v>2</v>
      </c>
      <c r="J41" s="210">
        <f t="shared" si="3"/>
        <v>20</v>
      </c>
      <c r="K41" s="211" t="str">
        <f>IF(E41="","",IF(E41="N/A","",IF(E41="Satisfactory","",IF(E41="Unsatisfactory",H41*I41,""))))</f>
        <v/>
      </c>
      <c r="L41" s="216"/>
    </row>
    <row r="42" spans="1:98" s="92" customFormat="1" ht="21" customHeight="1" x14ac:dyDescent="0.2">
      <c r="A42" s="537" t="s">
        <v>311</v>
      </c>
      <c r="B42" s="230" t="s">
        <v>88</v>
      </c>
      <c r="C42" s="224" t="s">
        <v>520</v>
      </c>
      <c r="D42" s="214"/>
      <c r="E42" s="300"/>
      <c r="F42" s="231">
        <v>4</v>
      </c>
      <c r="G42" s="231">
        <v>4</v>
      </c>
      <c r="H42" s="231">
        <f t="shared" si="9"/>
        <v>12</v>
      </c>
      <c r="I42" s="232">
        <v>3</v>
      </c>
      <c r="J42" s="210">
        <f t="shared" si="3"/>
        <v>36</v>
      </c>
      <c r="K42" s="211" t="str">
        <f>IF(E42="","",IF(E42="N/A","",IF(E42="Satisfactory","",H42*E42)))</f>
        <v/>
      </c>
      <c r="L42" s="233"/>
    </row>
    <row r="43" spans="1:98" s="92" customFormat="1" ht="21" customHeight="1" x14ac:dyDescent="0.2">
      <c r="A43" s="538"/>
      <c r="B43" s="230" t="s">
        <v>90</v>
      </c>
      <c r="C43" s="224" t="s">
        <v>521</v>
      </c>
      <c r="D43" s="214"/>
      <c r="E43" s="300"/>
      <c r="F43" s="218">
        <v>4</v>
      </c>
      <c r="G43" s="218">
        <v>4</v>
      </c>
      <c r="H43" s="218">
        <f t="shared" si="9"/>
        <v>12</v>
      </c>
      <c r="I43" s="219">
        <v>3</v>
      </c>
      <c r="J43" s="210">
        <f t="shared" si="3"/>
        <v>36</v>
      </c>
      <c r="K43" s="211" t="str">
        <f>IF(E43="","",IF(E43="N/A","",IF(E43="Satisfactory","",H43*E43)))</f>
        <v/>
      </c>
      <c r="L43" s="220"/>
    </row>
    <row r="44" spans="1:98" s="92" customFormat="1" ht="21" customHeight="1" x14ac:dyDescent="0.2">
      <c r="A44" s="538"/>
      <c r="B44" s="225" t="s">
        <v>93</v>
      </c>
      <c r="C44" s="224" t="s">
        <v>498</v>
      </c>
      <c r="D44" s="214"/>
      <c r="E44" s="300"/>
      <c r="F44" s="226">
        <v>4</v>
      </c>
      <c r="G44" s="226">
        <v>4</v>
      </c>
      <c r="H44" s="226">
        <f t="shared" si="9"/>
        <v>12</v>
      </c>
      <c r="I44" s="227">
        <v>3</v>
      </c>
      <c r="J44" s="210">
        <f t="shared" si="3"/>
        <v>36</v>
      </c>
      <c r="K44" s="211" t="str">
        <f>IF(E44="","",IF(E44="N/A","",IF(E44="Satisfactory","",H44*E44)))</f>
        <v/>
      </c>
      <c r="L44" s="228"/>
    </row>
    <row r="45" spans="1:98" s="92" customFormat="1" ht="21" customHeight="1" x14ac:dyDescent="0.2">
      <c r="A45" s="538"/>
      <c r="B45" s="221" t="s">
        <v>94</v>
      </c>
      <c r="C45" s="222" t="s">
        <v>415</v>
      </c>
      <c r="D45" s="214"/>
      <c r="E45" s="300"/>
      <c r="F45" s="211">
        <v>4</v>
      </c>
      <c r="G45" s="211">
        <v>2</v>
      </c>
      <c r="H45" s="211">
        <f t="shared" si="9"/>
        <v>8</v>
      </c>
      <c r="I45" s="223">
        <v>2</v>
      </c>
      <c r="J45" s="210">
        <f t="shared" si="3"/>
        <v>16</v>
      </c>
      <c r="K45" s="211" t="str">
        <f>IF(E45="","",IF(E45="N/A","",IF(E45="Satisfactory","",IF(E45="Unsatisfactory",H45*I45,""))))</f>
        <v/>
      </c>
      <c r="L45" s="216"/>
    </row>
    <row r="46" spans="1:98" s="92" customFormat="1" ht="21" customHeight="1" x14ac:dyDescent="0.2">
      <c r="A46" s="538"/>
      <c r="B46" s="225" t="s">
        <v>96</v>
      </c>
      <c r="C46" s="222" t="s">
        <v>449</v>
      </c>
      <c r="D46" s="214"/>
      <c r="E46" s="300"/>
      <c r="F46" s="226">
        <v>3</v>
      </c>
      <c r="G46" s="226">
        <v>3</v>
      </c>
      <c r="H46" s="226">
        <f t="shared" si="9"/>
        <v>9</v>
      </c>
      <c r="I46" s="227">
        <v>3</v>
      </c>
      <c r="J46" s="210">
        <f t="shared" si="3"/>
        <v>27</v>
      </c>
      <c r="K46" s="211" t="str">
        <f>IF(E46="","",IF(E46="N/A","",IF(E46="Satisfactory","",H46*E46)))</f>
        <v/>
      </c>
      <c r="L46" s="228"/>
    </row>
    <row r="47" spans="1:98" s="89" customFormat="1" ht="21" customHeight="1" x14ac:dyDescent="0.2">
      <c r="A47" s="539"/>
      <c r="B47" s="208" t="s">
        <v>206</v>
      </c>
      <c r="C47" s="405" t="s">
        <v>413</v>
      </c>
      <c r="D47" s="209"/>
      <c r="E47" s="300"/>
      <c r="F47" s="210">
        <v>3</v>
      </c>
      <c r="G47" s="210">
        <v>3</v>
      </c>
      <c r="H47" s="211">
        <f t="shared" si="9"/>
        <v>9</v>
      </c>
      <c r="I47" s="212">
        <v>2</v>
      </c>
      <c r="J47" s="210">
        <f t="shared" si="3"/>
        <v>18</v>
      </c>
      <c r="K47" s="211" t="str">
        <f>IF(E47="","",IF(E47="N/A","",IF(E47="Satisfactory","",IF(E47="Unsatisfactory",H47*I47,""))))</f>
        <v/>
      </c>
      <c r="L47" s="212"/>
    </row>
    <row r="48" spans="1:98" ht="21" customHeight="1" x14ac:dyDescent="0.2">
      <c r="A48" s="441" t="s">
        <v>309</v>
      </c>
      <c r="B48" s="183" t="s">
        <v>46</v>
      </c>
      <c r="C48" s="125" t="s">
        <v>334</v>
      </c>
      <c r="D48" s="125"/>
      <c r="E48" s="406"/>
      <c r="F48" s="158">
        <v>2</v>
      </c>
      <c r="G48" s="158">
        <v>3</v>
      </c>
      <c r="H48" s="152">
        <f t="shared" si="9"/>
        <v>8</v>
      </c>
      <c r="I48" s="252">
        <v>2</v>
      </c>
      <c r="J48" s="158">
        <f t="shared" si="3"/>
        <v>16</v>
      </c>
      <c r="K48" s="152" t="str">
        <f>IF(E48="","",IF(E48="N/A","",IF(E48="Satisfactory","",IF(E48="Unsatisfactory",H48*I48,""))))</f>
        <v/>
      </c>
      <c r="L48" s="252"/>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row>
    <row r="49" spans="1:98" ht="21" customHeight="1" x14ac:dyDescent="0.2">
      <c r="A49" s="439" t="s">
        <v>414</v>
      </c>
      <c r="B49" s="184" t="s">
        <v>207</v>
      </c>
      <c r="C49" s="125" t="s">
        <v>499</v>
      </c>
      <c r="D49" s="125"/>
      <c r="E49" s="406"/>
      <c r="F49" s="158">
        <v>3</v>
      </c>
      <c r="G49" s="158">
        <v>1</v>
      </c>
      <c r="H49" s="152">
        <f t="shared" si="9"/>
        <v>5</v>
      </c>
      <c r="I49" s="252">
        <v>3</v>
      </c>
      <c r="J49" s="158">
        <f t="shared" si="3"/>
        <v>15</v>
      </c>
      <c r="K49" s="152" t="str">
        <f>IF(E49="","",IF(E49="N/A","",IF(E49="Satisfactory","",H49*E49)))</f>
        <v/>
      </c>
      <c r="L49" s="252"/>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row>
    <row r="50" spans="1:98" ht="21" customHeight="1" x14ac:dyDescent="0.2">
      <c r="A50" s="207" t="s">
        <v>122</v>
      </c>
      <c r="B50" s="244" t="s">
        <v>121</v>
      </c>
      <c r="C50" s="125" t="s">
        <v>436</v>
      </c>
      <c r="D50" s="125"/>
      <c r="E50" s="302" t="s">
        <v>123</v>
      </c>
      <c r="F50" s="158"/>
      <c r="G50" s="158"/>
      <c r="H50" s="158"/>
      <c r="I50" s="158"/>
      <c r="J50" s="158"/>
      <c r="K50" s="152"/>
      <c r="L50" s="252"/>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row>
    <row r="51" spans="1:98" ht="21" customHeight="1" x14ac:dyDescent="0.2">
      <c r="A51" s="440" t="s">
        <v>439</v>
      </c>
      <c r="B51" s="245" t="s">
        <v>124</v>
      </c>
      <c r="C51" s="125" t="s">
        <v>346</v>
      </c>
      <c r="D51" s="125"/>
      <c r="E51" s="406"/>
      <c r="F51" s="158"/>
      <c r="G51" s="158"/>
      <c r="H51" s="158"/>
      <c r="I51" s="158"/>
      <c r="J51" s="158"/>
      <c r="K51" s="152"/>
      <c r="L51" s="252"/>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row>
    <row r="52" spans="1:98" ht="24" x14ac:dyDescent="0.2">
      <c r="A52" s="54"/>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row>
    <row r="53" spans="1:98" ht="24" x14ac:dyDescent="0.2">
      <c r="A53" s="49"/>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row>
    <row r="54" spans="1:98" ht="24" x14ac:dyDescent="0.2">
      <c r="A54" s="49"/>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row>
    <row r="55" spans="1:98" ht="24" x14ac:dyDescent="0.2">
      <c r="A55" s="49"/>
      <c r="B55" s="49"/>
      <c r="C55" s="49"/>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row>
    <row r="56" spans="1:98" ht="24" x14ac:dyDescent="0.2">
      <c r="A56" s="49"/>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row>
    <row r="57" spans="1:98" ht="24" x14ac:dyDescent="0.2">
      <c r="A57" s="49"/>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row>
    <row r="58" spans="1:98" ht="24" x14ac:dyDescent="0.2">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row>
    <row r="59" spans="1:98" ht="24" x14ac:dyDescent="0.2">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row>
    <row r="60" spans="1:98" ht="24" x14ac:dyDescent="0.2">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row>
    <row r="61" spans="1:98" ht="24" x14ac:dyDescent="0.2">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row>
    <row r="62" spans="1:98" ht="24" x14ac:dyDescent="0.2">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row>
    <row r="63" spans="1:98" ht="24" x14ac:dyDescent="0.2">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row>
    <row r="64" spans="1:98" ht="24" x14ac:dyDescent="0.2">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row>
    <row r="65" spans="1:98" ht="24" x14ac:dyDescent="0.2">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row>
    <row r="66" spans="1:98" ht="24" x14ac:dyDescent="0.2">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row>
    <row r="67" spans="1:98" ht="24" x14ac:dyDescent="0.2">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row>
    <row r="68" spans="1:98" ht="24" x14ac:dyDescent="0.2">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row>
    <row r="69" spans="1:98" ht="24" x14ac:dyDescent="0.2">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row>
    <row r="70" spans="1:98" ht="24" x14ac:dyDescent="0.2">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row>
    <row r="71" spans="1:98" ht="24" x14ac:dyDescent="0.2">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row>
    <row r="72" spans="1:98" ht="24" x14ac:dyDescent="0.2">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row>
    <row r="73" spans="1:98" ht="24" x14ac:dyDescent="0.2">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row>
    <row r="74" spans="1:98" ht="24" x14ac:dyDescent="0.2">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row>
    <row r="75" spans="1:98" ht="24" x14ac:dyDescent="0.2">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row>
    <row r="76" spans="1:98" ht="24" x14ac:dyDescent="0.2">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row>
    <row r="77" spans="1:98" ht="24" x14ac:dyDescent="0.2">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row>
    <row r="78" spans="1:98" ht="24" x14ac:dyDescent="0.2">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row>
    <row r="79" spans="1:98" ht="24" x14ac:dyDescent="0.2">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row>
    <row r="80" spans="1:98" ht="24" x14ac:dyDescent="0.2">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row>
    <row r="81" spans="1:98" ht="24" x14ac:dyDescent="0.2">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row>
    <row r="82" spans="1:98" ht="24" x14ac:dyDescent="0.2">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row>
    <row r="83" spans="1:98" ht="24" x14ac:dyDescent="0.2">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row>
    <row r="84" spans="1:98" ht="24" x14ac:dyDescent="0.2">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row>
    <row r="85" spans="1:98" ht="24" x14ac:dyDescent="0.2">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row>
    <row r="86" spans="1:98" ht="24" x14ac:dyDescent="0.2">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row>
    <row r="87" spans="1:98" ht="24" x14ac:dyDescent="0.2">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row>
    <row r="88" spans="1:98" ht="24" x14ac:dyDescent="0.2">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row>
    <row r="89" spans="1:98" ht="24" x14ac:dyDescent="0.2">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row>
    <row r="90" spans="1:98" ht="24" x14ac:dyDescent="0.2">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row>
    <row r="91" spans="1:98" ht="24" x14ac:dyDescent="0.2">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row>
    <row r="92" spans="1:98" ht="24" x14ac:dyDescent="0.2">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row>
    <row r="93" spans="1:98" ht="24" x14ac:dyDescent="0.2">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row>
    <row r="94" spans="1:98" ht="24" x14ac:dyDescent="0.2">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row>
    <row r="95" spans="1:98" ht="24" x14ac:dyDescent="0.2">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row>
    <row r="96" spans="1:98" ht="24" x14ac:dyDescent="0.2">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row>
    <row r="97" spans="1:98" ht="24" x14ac:dyDescent="0.2">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row>
    <row r="98" spans="1:98" ht="24" x14ac:dyDescent="0.2">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row>
    <row r="99" spans="1:98" ht="24" x14ac:dyDescent="0.2">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row>
    <row r="100" spans="1:98" ht="24" x14ac:dyDescent="0.2">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row>
    <row r="101" spans="1:98" ht="24" x14ac:dyDescent="0.2">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row>
    <row r="102" spans="1:98" ht="24" x14ac:dyDescent="0.2">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row>
    <row r="103" spans="1:98" ht="24" x14ac:dyDescent="0.2">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row>
    <row r="104" spans="1:98" ht="24" x14ac:dyDescent="0.2">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row>
    <row r="105" spans="1:98" ht="24" x14ac:dyDescent="0.2">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row>
    <row r="106" spans="1:98" ht="24" x14ac:dyDescent="0.2">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row>
    <row r="107" spans="1:98" ht="24" x14ac:dyDescent="0.2">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row>
    <row r="108" spans="1:98" ht="24" x14ac:dyDescent="0.2">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row>
    <row r="109" spans="1:98" ht="24" x14ac:dyDescent="0.2">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row>
    <row r="110" spans="1:98" ht="24" x14ac:dyDescent="0.2">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row>
    <row r="111" spans="1:98" ht="24" x14ac:dyDescent="0.2">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row>
    <row r="112" spans="1:98" ht="24" x14ac:dyDescent="0.2">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row>
    <row r="113" spans="1:98" ht="24" x14ac:dyDescent="0.2">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row>
    <row r="114" spans="1:98" ht="24" x14ac:dyDescent="0.2">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row>
    <row r="115" spans="1:98" ht="24" x14ac:dyDescent="0.2">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row>
    <row r="116" spans="1:98" ht="24" x14ac:dyDescent="0.2">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row>
    <row r="117" spans="1:98" ht="24" x14ac:dyDescent="0.2">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row>
    <row r="118" spans="1:98" ht="24" x14ac:dyDescent="0.2">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row>
    <row r="119" spans="1:98" ht="24" x14ac:dyDescent="0.2">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row>
    <row r="120" spans="1:98" ht="24" x14ac:dyDescent="0.2">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row>
    <row r="121" spans="1:98" ht="24" x14ac:dyDescent="0.2">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row>
    <row r="122" spans="1:98" ht="24" x14ac:dyDescent="0.2">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row>
    <row r="123" spans="1:98" ht="24" x14ac:dyDescent="0.2">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row>
    <row r="124" spans="1:98" ht="24" x14ac:dyDescent="0.2">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row>
    <row r="125" spans="1:98" ht="24" x14ac:dyDescent="0.2">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row>
    <row r="126" spans="1:98" ht="24" x14ac:dyDescent="0.2">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row>
    <row r="127" spans="1:98" ht="24" x14ac:dyDescent="0.2">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row>
    <row r="128" spans="1:98" ht="24" x14ac:dyDescent="0.2">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row>
    <row r="129" spans="1:98" ht="24" x14ac:dyDescent="0.2">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row>
    <row r="130" spans="1:98" ht="24" x14ac:dyDescent="0.2">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row>
    <row r="131" spans="1:98" ht="24" x14ac:dyDescent="0.2">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row>
    <row r="132" spans="1:98" ht="24" x14ac:dyDescent="0.2">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row>
    <row r="133" spans="1:98" ht="24" x14ac:dyDescent="0.2">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row>
    <row r="134" spans="1:98" ht="24" x14ac:dyDescent="0.2">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row>
    <row r="135" spans="1:98" ht="24" x14ac:dyDescent="0.2">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row>
    <row r="136" spans="1:98" ht="24" x14ac:dyDescent="0.2">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row>
    <row r="137" spans="1:98" ht="24" x14ac:dyDescent="0.2">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row>
    <row r="138" spans="1:98" ht="24" x14ac:dyDescent="0.2">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row>
    <row r="139" spans="1:98" ht="24" x14ac:dyDescent="0.2">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row>
    <row r="140" spans="1:98" ht="24" x14ac:dyDescent="0.2">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row>
    <row r="141" spans="1:98" ht="24" x14ac:dyDescent="0.2">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row>
    <row r="142" spans="1:98" ht="24" x14ac:dyDescent="0.2">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row>
    <row r="143" spans="1:98" ht="24" x14ac:dyDescent="0.2">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row>
    <row r="144" spans="1:98" ht="24" x14ac:dyDescent="0.2">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row>
    <row r="145" spans="1:98" ht="24" x14ac:dyDescent="0.2">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row>
    <row r="146" spans="1:98" ht="24" x14ac:dyDescent="0.2">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row>
    <row r="147" spans="1:98" ht="24" x14ac:dyDescent="0.2">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row>
    <row r="148" spans="1:98" ht="24" x14ac:dyDescent="0.2">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row>
    <row r="149" spans="1:98" ht="24" x14ac:dyDescent="0.2">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row>
    <row r="150" spans="1:98" ht="24" x14ac:dyDescent="0.2">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row>
    <row r="151" spans="1:98" ht="24" x14ac:dyDescent="0.2">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row>
    <row r="152" spans="1:98" ht="24" x14ac:dyDescent="0.2">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row>
    <row r="153" spans="1:98" ht="24" x14ac:dyDescent="0.2">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row>
    <row r="154" spans="1:98" ht="24" x14ac:dyDescent="0.2">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row>
    <row r="155" spans="1:98" ht="24" x14ac:dyDescent="0.2">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row>
    <row r="156" spans="1:98" ht="24" x14ac:dyDescent="0.2">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row>
    <row r="157" spans="1:98" ht="24" x14ac:dyDescent="0.2">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row>
    <row r="158" spans="1:98" ht="24" x14ac:dyDescent="0.2">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row>
    <row r="159" spans="1:98" ht="24" x14ac:dyDescent="0.2">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row>
    <row r="160" spans="1:98" ht="24" x14ac:dyDescent="0.2">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row>
    <row r="161" spans="1:98" ht="24" x14ac:dyDescent="0.2">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row>
    <row r="162" spans="1:98" ht="24" x14ac:dyDescent="0.2">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row>
    <row r="163" spans="1:98" ht="24" x14ac:dyDescent="0.2">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row>
  </sheetData>
  <autoFilter ref="B22:L51" xr:uid="{F22FE4AA-6EC6-D64C-BDA3-E0354CAEC6EB}"/>
  <mergeCells count="14">
    <mergeCell ref="A42:A47"/>
    <mergeCell ref="A39:A41"/>
    <mergeCell ref="A25:A38"/>
    <mergeCell ref="K2:L2"/>
    <mergeCell ref="E1:F1"/>
    <mergeCell ref="G1:H1"/>
    <mergeCell ref="I1:J1"/>
    <mergeCell ref="K1:L1"/>
    <mergeCell ref="A6:B17"/>
    <mergeCell ref="A1:D1"/>
    <mergeCell ref="E2:F2"/>
    <mergeCell ref="G2:H2"/>
    <mergeCell ref="I2:J2"/>
    <mergeCell ref="A3:B3"/>
  </mergeCells>
  <phoneticPr fontId="18" type="noConversion"/>
  <conditionalFormatting sqref="E18">
    <cfRule type="containsText" dxfId="20" priority="39" operator="containsText" text="DISCIPLINARY ACTION">
      <formula>NOT(ISERROR(SEARCH("DISCIPLINARY ACTION",E18)))</formula>
    </cfRule>
    <cfRule type="containsText" dxfId="19" priority="41" operator="containsText" text="FAIL">
      <formula>NOT(ISERROR(SEARCH("FAIL",E18)))</formula>
    </cfRule>
    <cfRule type="containsText" dxfId="18" priority="42" operator="containsText" text="Pass">
      <formula>NOT(ISERROR(SEARCH("Pass",E18)))</formula>
    </cfRule>
  </conditionalFormatting>
  <conditionalFormatting sqref="E24:E51">
    <cfRule type="containsText" dxfId="17" priority="6" operator="containsText" text="Unsatisfactory">
      <formula>NOT(ISERROR(SEARCH("Unsatisfactory",E24)))</formula>
    </cfRule>
    <cfRule type="containsText" dxfId="16" priority="7" operator="containsText" text="3">
      <formula>NOT(ISERROR(SEARCH("3",E24)))</formula>
    </cfRule>
    <cfRule type="containsBlanks" dxfId="15" priority="8" stopIfTrue="1">
      <formula>LEN(TRIM(E24))=0</formula>
    </cfRule>
  </conditionalFormatting>
  <conditionalFormatting sqref="K24:K51">
    <cfRule type="cellIs" dxfId="14" priority="5" operator="greaterThan">
      <formula>0</formula>
    </cfRule>
  </conditionalFormatting>
  <pageMargins left="0.5" right="0.5" top="0.5" bottom="0.5" header="0" footer="0"/>
  <pageSetup scale="31" orientation="portrait" horizontalDpi="1200" verticalDpi="1200"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14F15EF1-9D0A-46D4-ADA5-62D3A1902736}">
          <x14:formula1>
            <xm:f>Reference!$G$2:$G$4</xm:f>
          </x14:formula1>
          <xm:sqref>L10</xm:sqref>
        </x14:dataValidation>
        <x14:dataValidation type="list" allowBlank="1" showInputMessage="1" showErrorMessage="1" xr:uid="{91C0346F-B1C8-4A34-857D-9D4CA962FB8D}">
          <x14:formula1>
            <xm:f>Reference!$E$2:$E$4</xm:f>
          </x14:formula1>
          <xm:sqref>L9</xm:sqref>
        </x14:dataValidation>
        <x14:dataValidation type="list" allowBlank="1" showInputMessage="1" showErrorMessage="1" xr:uid="{FB9CB663-E35B-FC49-80DF-D1F21A9E4A09}">
          <x14:formula1>
            <xm:f>Reference!$A$2:$A$7</xm:f>
          </x14:formula1>
          <xm:sqref>E49 E46 E34 E42:E43 E32</xm:sqref>
        </x14:dataValidation>
        <x14:dataValidation type="list" allowBlank="1" showInputMessage="1" showErrorMessage="1" xr:uid="{55FAB148-9E8F-6742-A932-B333F3ED585F}">
          <x14:formula1>
            <xm:f>Reference!$A$10:$A$13</xm:f>
          </x14:formula1>
          <xm:sqref>E47:E48 E36 E40:E41 E33</xm:sqref>
        </x14:dataValidation>
        <x14:dataValidation type="list" allowBlank="1" showInputMessage="1" showErrorMessage="1" xr:uid="{4D7B2A95-1688-487D-8A9F-2B4418FCDA7F}">
          <x14:formula1>
            <xm:f>Reference!$A$16:$A$18</xm:f>
          </x14:formula1>
          <xm:sqref>E51 E38 E29:E31 E24:E26 E45</xm:sqref>
        </x14:dataValidation>
        <x14:dataValidation type="list" allowBlank="1" showInputMessage="1" showErrorMessage="1" xr:uid="{830B18E6-A618-432C-AC67-B614C6074667}">
          <x14:formula1>
            <xm:f>Reference!$C$9:$C$12</xm:f>
          </x14:formula1>
          <xm:sqref>L4</xm:sqref>
        </x14:dataValidation>
        <x14:dataValidation type="list" allowBlank="1" showInputMessage="1" showErrorMessage="1" xr:uid="{4C384DF3-BFF3-40A4-89FD-266B68E4408D}">
          <x14:formula1>
            <xm:f>Reference!$C$17:$C$21</xm:f>
          </x14:formula1>
          <xm:sqref>L5</xm:sqref>
        </x14:dataValidation>
        <x14:dataValidation type="list" allowBlank="1" showInputMessage="1" showErrorMessage="1" xr:uid="{52A166BD-6B68-41CD-9301-7CA167788042}">
          <x14:formula1>
            <xm:f>Reference!$A$2:$A$6</xm:f>
          </x14:formula1>
          <xm:sqref>E27:E28 E35 E37 E39 E44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86BD-D7FA-4324-9226-520CE308C45B}">
  <dimension ref="A1:CO942"/>
  <sheetViews>
    <sheetView zoomScale="50" zoomScaleNormal="50" zoomScaleSheetLayoutView="50" zoomScalePageLayoutView="50" workbookViewId="0">
      <selection activeCell="L32" sqref="L32"/>
    </sheetView>
  </sheetViews>
  <sheetFormatPr baseColWidth="10" defaultColWidth="14.5" defaultRowHeight="16" outlineLevelRow="1" outlineLevelCol="1" x14ac:dyDescent="0.2"/>
  <cols>
    <col min="1" max="1" width="15" style="327" customWidth="1"/>
    <col min="2" max="2" width="78.1640625" style="327" customWidth="1"/>
    <col min="3" max="3" width="84.5" style="314" hidden="1" customWidth="1" outlineLevel="1"/>
    <col min="4" max="4" width="18.1640625" style="382" hidden="1" customWidth="1" outlineLevel="1"/>
    <col min="5" max="5" width="25" style="327" customWidth="1" collapsed="1"/>
    <col min="6" max="10" width="20.1640625" style="327" hidden="1" customWidth="1" outlineLevel="1"/>
    <col min="11" max="11" width="31.5" style="327" customWidth="1" collapsed="1"/>
    <col min="12" max="12" width="47.5" style="327" customWidth="1"/>
    <col min="13" max="16384" width="14.5" style="327"/>
  </cols>
  <sheetData>
    <row r="1" spans="1:93" s="311" customFormat="1" ht="114.75" customHeight="1" x14ac:dyDescent="0.2">
      <c r="A1" s="306"/>
      <c r="B1" s="563"/>
      <c r="C1" s="563"/>
      <c r="D1" s="563"/>
      <c r="E1" s="563"/>
      <c r="F1" s="563"/>
      <c r="G1" s="563"/>
      <c r="H1" s="563"/>
      <c r="I1" s="307"/>
      <c r="J1" s="308"/>
      <c r="K1" s="309"/>
      <c r="L1" s="309"/>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310"/>
      <c r="BF1" s="310"/>
      <c r="BG1" s="310"/>
      <c r="BH1" s="310"/>
      <c r="BI1" s="310"/>
      <c r="BJ1" s="310"/>
      <c r="BK1" s="310"/>
      <c r="BL1" s="310"/>
      <c r="BM1" s="310"/>
      <c r="BN1" s="310"/>
      <c r="BO1" s="310"/>
      <c r="BP1" s="310"/>
      <c r="BQ1" s="310"/>
      <c r="BR1" s="310"/>
      <c r="BS1" s="310"/>
      <c r="BT1" s="310"/>
      <c r="BU1" s="310"/>
      <c r="BV1" s="310"/>
      <c r="BW1" s="310"/>
      <c r="BX1" s="310"/>
      <c r="BY1" s="310"/>
      <c r="BZ1" s="310"/>
      <c r="CA1" s="310"/>
      <c r="CB1" s="310"/>
      <c r="CC1" s="310"/>
      <c r="CD1" s="310"/>
      <c r="CE1" s="310"/>
      <c r="CF1" s="310"/>
      <c r="CG1" s="310"/>
      <c r="CH1" s="310"/>
      <c r="CI1" s="310"/>
      <c r="CJ1" s="310"/>
      <c r="CK1" s="310"/>
      <c r="CL1" s="310"/>
      <c r="CM1" s="310"/>
      <c r="CN1" s="310"/>
      <c r="CO1" s="310"/>
    </row>
    <row r="2" spans="1:93" s="314" customFormat="1" ht="32.25" customHeight="1" x14ac:dyDescent="0.2">
      <c r="A2" s="564" t="s">
        <v>381</v>
      </c>
      <c r="B2" s="564"/>
      <c r="C2" s="564"/>
      <c r="D2" s="564"/>
      <c r="E2" s="564"/>
      <c r="F2" s="564"/>
      <c r="G2" s="564"/>
      <c r="H2" s="312"/>
      <c r="I2" s="313"/>
      <c r="J2" s="313"/>
      <c r="K2" s="565" t="s">
        <v>11</v>
      </c>
      <c r="L2" s="566"/>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0"/>
      <c r="BF2" s="310"/>
      <c r="BG2" s="310"/>
      <c r="BH2" s="310"/>
      <c r="BI2" s="310"/>
      <c r="BJ2" s="310"/>
      <c r="BK2" s="310"/>
      <c r="BL2" s="310"/>
      <c r="BM2" s="310"/>
      <c r="BN2" s="310"/>
      <c r="BO2" s="310"/>
      <c r="BP2" s="310"/>
      <c r="BQ2" s="310"/>
      <c r="BR2" s="310"/>
      <c r="BS2" s="310"/>
      <c r="BT2" s="310"/>
      <c r="BU2" s="310"/>
      <c r="BV2" s="310"/>
      <c r="BW2" s="310"/>
      <c r="BX2" s="310"/>
      <c r="BY2" s="310"/>
      <c r="BZ2" s="310"/>
      <c r="CA2" s="310"/>
      <c r="CB2" s="310"/>
      <c r="CC2" s="310"/>
      <c r="CD2" s="310"/>
      <c r="CE2" s="310"/>
      <c r="CF2" s="310"/>
      <c r="CG2" s="310"/>
      <c r="CH2" s="310"/>
      <c r="CI2" s="310"/>
      <c r="CJ2" s="310"/>
      <c r="CK2" s="310"/>
      <c r="CL2" s="310"/>
      <c r="CM2" s="310"/>
      <c r="CN2" s="310"/>
      <c r="CO2" s="310"/>
    </row>
    <row r="3" spans="1:93" s="314" customFormat="1" ht="21" customHeight="1" x14ac:dyDescent="0.2">
      <c r="A3" s="567" t="s">
        <v>409</v>
      </c>
      <c r="B3" s="568"/>
      <c r="C3" s="315"/>
      <c r="D3" s="315"/>
      <c r="E3" s="205"/>
      <c r="F3" s="316"/>
      <c r="G3" s="316"/>
      <c r="H3" s="316"/>
      <c r="I3" s="316"/>
      <c r="J3" s="317"/>
      <c r="K3" s="23" t="s">
        <v>12</v>
      </c>
      <c r="L3" s="14"/>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c r="AO3" s="310"/>
      <c r="AP3" s="310"/>
      <c r="AQ3" s="310"/>
      <c r="AR3" s="310"/>
      <c r="AS3" s="310"/>
      <c r="AT3" s="310"/>
      <c r="AU3" s="310"/>
      <c r="AV3" s="310"/>
      <c r="AW3" s="310"/>
      <c r="AX3" s="310"/>
      <c r="AY3" s="310"/>
      <c r="AZ3" s="310"/>
      <c r="BA3" s="310"/>
      <c r="BB3" s="310"/>
      <c r="BC3" s="310"/>
      <c r="BD3" s="310"/>
      <c r="BE3" s="310"/>
      <c r="BF3" s="310"/>
      <c r="BG3" s="310"/>
      <c r="BH3" s="310"/>
      <c r="BI3" s="310"/>
      <c r="BJ3" s="310"/>
      <c r="BK3" s="310"/>
      <c r="BL3" s="310"/>
      <c r="BM3" s="310"/>
      <c r="BN3" s="310"/>
      <c r="BO3" s="310"/>
      <c r="BP3" s="310"/>
      <c r="BQ3" s="310"/>
      <c r="BR3" s="310"/>
      <c r="BS3" s="310"/>
      <c r="BT3" s="310"/>
      <c r="BU3" s="310"/>
      <c r="BV3" s="310"/>
      <c r="BW3" s="310"/>
      <c r="BX3" s="310"/>
      <c r="BY3" s="310"/>
      <c r="BZ3" s="310"/>
      <c r="CA3" s="310"/>
      <c r="CB3" s="310"/>
      <c r="CC3" s="310"/>
      <c r="CD3" s="310"/>
      <c r="CE3" s="310"/>
      <c r="CF3" s="310"/>
      <c r="CG3" s="310"/>
      <c r="CH3" s="310"/>
      <c r="CI3" s="310"/>
      <c r="CJ3" s="310"/>
      <c r="CK3" s="310"/>
      <c r="CL3" s="310"/>
      <c r="CM3" s="310"/>
      <c r="CN3" s="310"/>
      <c r="CO3" s="310"/>
    </row>
    <row r="4" spans="1:93" s="314" customFormat="1" ht="21" customHeight="1" x14ac:dyDescent="0.2">
      <c r="A4" s="318" t="s">
        <v>13</v>
      </c>
      <c r="B4" s="319"/>
      <c r="C4" s="319"/>
      <c r="D4" s="310"/>
      <c r="E4" s="310"/>
      <c r="F4" s="320"/>
      <c r="G4" s="320"/>
      <c r="H4" s="320"/>
      <c r="I4" s="320"/>
      <c r="J4" s="321"/>
      <c r="K4" s="23" t="s">
        <v>14</v>
      </c>
      <c r="L4" s="6" t="s">
        <v>359</v>
      </c>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0"/>
      <c r="AR4" s="310"/>
      <c r="AS4" s="310"/>
      <c r="AT4" s="310"/>
      <c r="AU4" s="310"/>
      <c r="AV4" s="310"/>
      <c r="AW4" s="310"/>
      <c r="AX4" s="310"/>
      <c r="AY4" s="310"/>
      <c r="AZ4" s="310"/>
      <c r="BA4" s="310"/>
      <c r="BB4" s="310"/>
      <c r="BC4" s="310"/>
      <c r="BD4" s="310"/>
      <c r="BE4" s="310"/>
      <c r="BF4" s="310"/>
      <c r="BG4" s="310"/>
      <c r="BH4" s="310"/>
      <c r="BI4" s="310"/>
      <c r="BJ4" s="310"/>
      <c r="BK4" s="310"/>
      <c r="BL4" s="310"/>
      <c r="BM4" s="310"/>
      <c r="BN4" s="310"/>
      <c r="BO4" s="310"/>
      <c r="BP4" s="310"/>
      <c r="BQ4" s="310"/>
      <c r="BR4" s="310"/>
      <c r="BS4" s="310"/>
      <c r="BT4" s="310"/>
      <c r="BU4" s="310"/>
      <c r="BV4" s="310"/>
      <c r="BW4" s="310"/>
      <c r="BX4" s="310"/>
      <c r="BY4" s="310"/>
      <c r="BZ4" s="310"/>
      <c r="CA4" s="310"/>
      <c r="CB4" s="310"/>
      <c r="CC4" s="310"/>
      <c r="CD4" s="310"/>
      <c r="CE4" s="310"/>
      <c r="CF4" s="310"/>
      <c r="CG4" s="310"/>
      <c r="CH4" s="310"/>
      <c r="CI4" s="310"/>
      <c r="CJ4" s="310"/>
      <c r="CK4" s="310"/>
      <c r="CL4" s="310"/>
      <c r="CM4" s="310"/>
      <c r="CN4" s="310"/>
      <c r="CO4" s="310"/>
    </row>
    <row r="5" spans="1:93" s="314" customFormat="1" ht="21" customHeight="1" thickBot="1" x14ac:dyDescent="0.25">
      <c r="A5" s="322" t="s">
        <v>431</v>
      </c>
      <c r="B5" s="322"/>
      <c r="C5" s="322"/>
      <c r="D5" s="310"/>
      <c r="E5" s="310"/>
      <c r="F5" s="320"/>
      <c r="G5" s="320"/>
      <c r="H5" s="320"/>
      <c r="I5" s="320"/>
      <c r="J5" s="323"/>
      <c r="K5" s="442" t="s">
        <v>419</v>
      </c>
      <c r="L5" s="193"/>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c r="AW5" s="310"/>
      <c r="AX5" s="310"/>
      <c r="AY5" s="310"/>
      <c r="AZ5" s="310"/>
      <c r="BA5" s="310"/>
      <c r="BB5" s="310"/>
      <c r="BC5" s="310"/>
      <c r="BD5" s="310"/>
      <c r="BE5" s="310"/>
      <c r="BF5" s="310"/>
      <c r="BG5" s="310"/>
      <c r="BH5" s="310"/>
      <c r="BI5" s="310"/>
      <c r="BJ5" s="310"/>
      <c r="BK5" s="310"/>
      <c r="BL5" s="310"/>
      <c r="BM5" s="310"/>
      <c r="BN5" s="310"/>
      <c r="BO5" s="310"/>
      <c r="BP5" s="310"/>
      <c r="BQ5" s="310"/>
      <c r="BR5" s="310"/>
      <c r="BS5" s="310"/>
      <c r="BT5" s="310"/>
      <c r="BU5" s="310"/>
      <c r="BV5" s="310"/>
      <c r="BW5" s="310"/>
      <c r="BX5" s="310"/>
      <c r="BY5" s="310"/>
      <c r="BZ5" s="310"/>
      <c r="CA5" s="310"/>
      <c r="CB5" s="310"/>
      <c r="CC5" s="310"/>
      <c r="CD5" s="310"/>
      <c r="CE5" s="310"/>
      <c r="CF5" s="310"/>
      <c r="CG5" s="310"/>
      <c r="CH5" s="310"/>
      <c r="CI5" s="310"/>
      <c r="CJ5" s="310"/>
      <c r="CK5" s="310"/>
      <c r="CL5" s="310"/>
      <c r="CM5" s="310"/>
      <c r="CN5" s="310"/>
      <c r="CO5" s="310"/>
    </row>
    <row r="6" spans="1:93" s="314" customFormat="1" ht="21" customHeight="1" x14ac:dyDescent="0.2">
      <c r="A6" s="569" t="s">
        <v>405</v>
      </c>
      <c r="B6" s="570"/>
      <c r="C6" s="571"/>
      <c r="D6" s="324"/>
      <c r="E6" s="310"/>
      <c r="F6" s="320"/>
      <c r="G6" s="320"/>
      <c r="H6" s="320"/>
      <c r="I6" s="320"/>
      <c r="J6" s="323"/>
      <c r="K6" s="192" t="s">
        <v>15</v>
      </c>
      <c r="L6" s="193"/>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0"/>
      <c r="AW6" s="310"/>
      <c r="AX6" s="310"/>
      <c r="AY6" s="310"/>
      <c r="AZ6" s="310"/>
      <c r="BA6" s="310"/>
      <c r="BB6" s="310"/>
      <c r="BC6" s="310"/>
      <c r="BD6" s="310"/>
      <c r="BE6" s="310"/>
      <c r="BF6" s="310"/>
      <c r="BG6" s="310"/>
      <c r="BH6" s="310"/>
      <c r="BI6" s="310"/>
      <c r="BJ6" s="310"/>
      <c r="BK6" s="310"/>
      <c r="BL6" s="310"/>
      <c r="BM6" s="310"/>
      <c r="BN6" s="310"/>
      <c r="BO6" s="310"/>
      <c r="BP6" s="310"/>
      <c r="BQ6" s="310"/>
      <c r="BR6" s="310"/>
      <c r="BS6" s="310"/>
      <c r="BT6" s="310"/>
      <c r="BU6" s="310"/>
      <c r="BV6" s="310"/>
      <c r="BW6" s="310"/>
      <c r="BX6" s="310"/>
      <c r="BY6" s="310"/>
      <c r="BZ6" s="310"/>
      <c r="CA6" s="310"/>
      <c r="CB6" s="310"/>
      <c r="CC6" s="310"/>
      <c r="CD6" s="310"/>
      <c r="CE6" s="310"/>
      <c r="CF6" s="310"/>
      <c r="CG6" s="310"/>
      <c r="CH6" s="310"/>
      <c r="CI6" s="310"/>
      <c r="CJ6" s="310"/>
      <c r="CK6" s="310"/>
      <c r="CL6" s="310"/>
      <c r="CM6" s="310"/>
      <c r="CN6" s="310"/>
      <c r="CO6" s="310"/>
    </row>
    <row r="7" spans="1:93" s="314" customFormat="1" ht="21" customHeight="1" x14ac:dyDescent="0.2">
      <c r="A7" s="572"/>
      <c r="B7" s="573"/>
      <c r="C7" s="574"/>
      <c r="D7" s="324"/>
      <c r="E7" s="310"/>
      <c r="F7" s="320"/>
      <c r="G7" s="320"/>
      <c r="H7" s="320"/>
      <c r="I7" s="320"/>
      <c r="J7" s="323"/>
      <c r="K7" s="192" t="s">
        <v>425</v>
      </c>
      <c r="L7" s="193"/>
      <c r="M7" s="310"/>
      <c r="N7" s="310"/>
      <c r="O7" s="310"/>
      <c r="P7" s="310"/>
      <c r="Q7" s="310"/>
      <c r="R7" s="310"/>
      <c r="S7" s="310"/>
      <c r="T7" s="310"/>
      <c r="U7" s="310"/>
      <c r="V7" s="310"/>
      <c r="W7" s="310"/>
      <c r="X7" s="310"/>
      <c r="Y7" s="310"/>
      <c r="Z7" s="310"/>
      <c r="AA7" s="310"/>
      <c r="AB7" s="310"/>
      <c r="AC7" s="310"/>
      <c r="AD7" s="310"/>
      <c r="AE7" s="310"/>
      <c r="AF7" s="310"/>
      <c r="AG7" s="310"/>
      <c r="AH7" s="310"/>
      <c r="AI7" s="310"/>
      <c r="AJ7" s="310"/>
      <c r="AK7" s="310"/>
      <c r="AL7" s="310"/>
      <c r="AM7" s="310"/>
      <c r="AN7" s="310"/>
      <c r="AO7" s="310"/>
      <c r="AP7" s="310"/>
      <c r="AQ7" s="310"/>
      <c r="AR7" s="310"/>
      <c r="AS7" s="310"/>
      <c r="AT7" s="310"/>
      <c r="AU7" s="310"/>
      <c r="AV7" s="310"/>
      <c r="AW7" s="310"/>
      <c r="AX7" s="310"/>
      <c r="AY7" s="310"/>
      <c r="AZ7" s="310"/>
      <c r="BA7" s="310"/>
      <c r="BB7" s="310"/>
      <c r="BC7" s="310"/>
      <c r="BD7" s="310"/>
      <c r="BE7" s="310"/>
      <c r="BF7" s="310"/>
      <c r="BG7" s="310"/>
      <c r="BH7" s="310"/>
      <c r="BI7" s="310"/>
      <c r="BJ7" s="310"/>
      <c r="BK7" s="310"/>
      <c r="BL7" s="310"/>
      <c r="BM7" s="310"/>
      <c r="BN7" s="310"/>
      <c r="BO7" s="310"/>
      <c r="BP7" s="310"/>
      <c r="BQ7" s="310"/>
      <c r="BR7" s="310"/>
      <c r="BS7" s="310"/>
      <c r="BT7" s="310"/>
      <c r="BU7" s="310"/>
      <c r="BV7" s="310"/>
      <c r="BW7" s="310"/>
      <c r="BX7" s="310"/>
      <c r="BY7" s="310"/>
      <c r="BZ7" s="310"/>
      <c r="CA7" s="310"/>
      <c r="CB7" s="310"/>
      <c r="CC7" s="310"/>
      <c r="CD7" s="310"/>
      <c r="CE7" s="310"/>
      <c r="CF7" s="310"/>
      <c r="CG7" s="310"/>
      <c r="CH7" s="310"/>
      <c r="CI7" s="310"/>
      <c r="CJ7" s="310"/>
      <c r="CK7" s="310"/>
      <c r="CL7" s="310"/>
      <c r="CM7" s="310"/>
      <c r="CN7" s="310"/>
      <c r="CO7" s="310"/>
    </row>
    <row r="8" spans="1:93" s="314" customFormat="1" ht="21" customHeight="1" x14ac:dyDescent="0.2">
      <c r="A8" s="572"/>
      <c r="B8" s="573"/>
      <c r="C8" s="574"/>
      <c r="D8" s="324"/>
      <c r="E8" s="310"/>
      <c r="F8" s="320"/>
      <c r="G8" s="320"/>
      <c r="H8" s="320"/>
      <c r="I8" s="320"/>
      <c r="J8" s="323"/>
      <c r="K8" s="192" t="s">
        <v>424</v>
      </c>
      <c r="L8" s="193"/>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c r="BW8" s="310"/>
      <c r="BX8" s="310"/>
      <c r="BY8" s="310"/>
      <c r="BZ8" s="310"/>
      <c r="CA8" s="310"/>
      <c r="CB8" s="310"/>
      <c r="CC8" s="310"/>
      <c r="CD8" s="310"/>
      <c r="CE8" s="310"/>
      <c r="CF8" s="310"/>
      <c r="CG8" s="310"/>
      <c r="CH8" s="310"/>
      <c r="CI8" s="310"/>
      <c r="CJ8" s="310"/>
      <c r="CK8" s="310"/>
      <c r="CL8" s="310"/>
      <c r="CM8" s="310"/>
      <c r="CN8" s="310"/>
      <c r="CO8" s="310"/>
    </row>
    <row r="9" spans="1:93" s="314" customFormat="1" ht="21" customHeight="1" x14ac:dyDescent="0.2">
      <c r="A9" s="572"/>
      <c r="B9" s="573"/>
      <c r="C9" s="574"/>
      <c r="D9" s="324"/>
      <c r="E9" s="310"/>
      <c r="F9" s="320"/>
      <c r="G9" s="320"/>
      <c r="H9" s="320"/>
      <c r="I9" s="320"/>
      <c r="J9" s="323"/>
      <c r="K9" s="192" t="s">
        <v>17</v>
      </c>
      <c r="L9" s="193"/>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c r="AO9" s="310"/>
      <c r="AP9" s="310"/>
      <c r="AQ9" s="310"/>
      <c r="AR9" s="310"/>
      <c r="AS9" s="310"/>
      <c r="AT9" s="310"/>
      <c r="AU9" s="310"/>
      <c r="AV9" s="310"/>
      <c r="AW9" s="310"/>
      <c r="AX9" s="310"/>
      <c r="AY9" s="310"/>
      <c r="AZ9" s="310"/>
      <c r="BA9" s="310"/>
      <c r="BB9" s="310"/>
      <c r="BC9" s="310"/>
      <c r="BD9" s="310"/>
      <c r="BE9" s="310"/>
      <c r="BF9" s="310"/>
      <c r="BG9" s="310"/>
      <c r="BH9" s="310"/>
      <c r="BI9" s="310"/>
      <c r="BJ9" s="310"/>
      <c r="BK9" s="310"/>
      <c r="BL9" s="310"/>
      <c r="BM9" s="310"/>
      <c r="BN9" s="310"/>
      <c r="BO9" s="310"/>
      <c r="BP9" s="310"/>
      <c r="BQ9" s="310"/>
      <c r="BR9" s="310"/>
      <c r="BS9" s="310"/>
      <c r="BT9" s="310"/>
      <c r="BU9" s="310"/>
      <c r="BV9" s="310"/>
      <c r="BW9" s="310"/>
      <c r="BX9" s="310"/>
      <c r="BY9" s="310"/>
      <c r="BZ9" s="310"/>
      <c r="CA9" s="310"/>
      <c r="CB9" s="310"/>
      <c r="CC9" s="310"/>
      <c r="CD9" s="310"/>
      <c r="CE9" s="310"/>
      <c r="CF9" s="310"/>
      <c r="CG9" s="310"/>
      <c r="CH9" s="310"/>
      <c r="CI9" s="310"/>
      <c r="CJ9" s="310"/>
      <c r="CK9" s="310"/>
      <c r="CL9" s="310"/>
      <c r="CM9" s="310"/>
      <c r="CN9" s="310"/>
      <c r="CO9" s="310"/>
    </row>
    <row r="10" spans="1:93" s="314" customFormat="1" ht="21" customHeight="1" x14ac:dyDescent="0.2">
      <c r="A10" s="572"/>
      <c r="B10" s="573"/>
      <c r="C10" s="574"/>
      <c r="D10" s="324"/>
      <c r="E10" s="310"/>
      <c r="F10" s="320"/>
      <c r="G10" s="320"/>
      <c r="H10" s="320"/>
      <c r="I10" s="320"/>
      <c r="J10" s="323"/>
      <c r="K10" s="192" t="s">
        <v>18</v>
      </c>
      <c r="L10" s="193"/>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310"/>
      <c r="AP10" s="310"/>
      <c r="AQ10" s="310"/>
      <c r="AR10" s="310"/>
      <c r="AS10" s="310"/>
      <c r="AT10" s="310"/>
      <c r="AU10" s="310"/>
      <c r="AV10" s="310"/>
      <c r="AW10" s="310"/>
      <c r="AX10" s="310"/>
      <c r="AY10" s="310"/>
      <c r="AZ10" s="310"/>
      <c r="BA10" s="310"/>
      <c r="BB10" s="310"/>
      <c r="BC10" s="310"/>
      <c r="BD10" s="310"/>
      <c r="BE10" s="310"/>
      <c r="BF10" s="310"/>
      <c r="BG10" s="310"/>
      <c r="BH10" s="310"/>
      <c r="BI10" s="310"/>
      <c r="BJ10" s="310"/>
      <c r="BK10" s="310"/>
      <c r="BL10" s="310"/>
      <c r="BM10" s="310"/>
      <c r="BN10" s="310"/>
      <c r="BO10" s="310"/>
      <c r="BP10" s="310"/>
      <c r="BQ10" s="310"/>
      <c r="BR10" s="310"/>
      <c r="BS10" s="310"/>
      <c r="BT10" s="310"/>
      <c r="BU10" s="310"/>
      <c r="BV10" s="310"/>
      <c r="BW10" s="310"/>
      <c r="BX10" s="310"/>
      <c r="BY10" s="310"/>
      <c r="BZ10" s="310"/>
      <c r="CA10" s="310"/>
      <c r="CB10" s="310"/>
      <c r="CC10" s="310"/>
      <c r="CD10" s="310"/>
      <c r="CE10" s="310"/>
      <c r="CF10" s="310"/>
      <c r="CG10" s="310"/>
      <c r="CH10" s="310"/>
      <c r="CI10" s="310"/>
      <c r="CJ10" s="310"/>
      <c r="CK10" s="310"/>
      <c r="CL10" s="310"/>
      <c r="CM10" s="310"/>
      <c r="CN10" s="310"/>
      <c r="CO10" s="310"/>
    </row>
    <row r="11" spans="1:93" s="314" customFormat="1" ht="21" customHeight="1" x14ac:dyDescent="0.2">
      <c r="A11" s="572"/>
      <c r="B11" s="573"/>
      <c r="C11" s="574"/>
      <c r="D11" s="324"/>
      <c r="E11" s="310"/>
      <c r="F11" s="320"/>
      <c r="G11" s="320"/>
      <c r="H11" s="320"/>
      <c r="I11" s="320"/>
      <c r="J11" s="323"/>
      <c r="K11" s="192" t="s">
        <v>19</v>
      </c>
      <c r="L11" s="193"/>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c r="AY11" s="310"/>
      <c r="AZ11" s="310"/>
      <c r="BA11" s="310"/>
      <c r="BB11" s="310"/>
      <c r="BC11" s="310"/>
      <c r="BD11" s="310"/>
      <c r="BE11" s="310"/>
      <c r="BF11" s="310"/>
      <c r="BG11" s="310"/>
      <c r="BH11" s="310"/>
      <c r="BI11" s="310"/>
      <c r="BJ11" s="310"/>
      <c r="BK11" s="310"/>
      <c r="BL11" s="310"/>
      <c r="BM11" s="310"/>
      <c r="BN11" s="310"/>
      <c r="BO11" s="310"/>
      <c r="BP11" s="310"/>
      <c r="BQ11" s="310"/>
      <c r="BR11" s="310"/>
      <c r="BS11" s="310"/>
      <c r="BT11" s="310"/>
      <c r="BU11" s="310"/>
      <c r="BV11" s="310"/>
      <c r="BW11" s="310"/>
      <c r="BX11" s="310"/>
      <c r="BY11" s="310"/>
      <c r="BZ11" s="310"/>
      <c r="CA11" s="310"/>
      <c r="CB11" s="310"/>
      <c r="CC11" s="310"/>
      <c r="CD11" s="310"/>
      <c r="CE11" s="310"/>
      <c r="CF11" s="310"/>
      <c r="CG11" s="310"/>
      <c r="CH11" s="310"/>
      <c r="CI11" s="310"/>
      <c r="CJ11" s="310"/>
      <c r="CK11" s="310"/>
      <c r="CL11" s="310"/>
      <c r="CM11" s="310"/>
      <c r="CN11" s="310"/>
      <c r="CO11" s="310"/>
    </row>
    <row r="12" spans="1:93" s="314" customFormat="1" ht="21" customHeight="1" x14ac:dyDescent="0.2">
      <c r="A12" s="572"/>
      <c r="B12" s="573"/>
      <c r="C12" s="574"/>
      <c r="D12" s="324"/>
      <c r="E12" s="310"/>
      <c r="F12" s="320"/>
      <c r="G12" s="320"/>
      <c r="H12" s="320"/>
      <c r="I12" s="320"/>
      <c r="J12" s="323"/>
      <c r="K12" s="192" t="s">
        <v>20</v>
      </c>
      <c r="L12" s="193"/>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310"/>
      <c r="BM12" s="310"/>
      <c r="BN12" s="310"/>
      <c r="BO12" s="310"/>
      <c r="BP12" s="310"/>
      <c r="BQ12" s="310"/>
      <c r="BR12" s="310"/>
      <c r="BS12" s="310"/>
      <c r="BT12" s="310"/>
      <c r="BU12" s="310"/>
      <c r="BV12" s="310"/>
      <c r="BW12" s="310"/>
      <c r="BX12" s="310"/>
      <c r="BY12" s="310"/>
      <c r="BZ12" s="310"/>
      <c r="CA12" s="310"/>
      <c r="CB12" s="310"/>
      <c r="CC12" s="310"/>
      <c r="CD12" s="310"/>
      <c r="CE12" s="310"/>
      <c r="CF12" s="310"/>
      <c r="CG12" s="310"/>
      <c r="CH12" s="310"/>
      <c r="CI12" s="310"/>
      <c r="CJ12" s="310"/>
      <c r="CK12" s="310"/>
      <c r="CL12" s="310"/>
      <c r="CM12" s="310"/>
      <c r="CN12" s="310"/>
      <c r="CO12" s="310"/>
    </row>
    <row r="13" spans="1:93" s="314" customFormat="1" ht="21" customHeight="1" x14ac:dyDescent="0.2">
      <c r="A13" s="572"/>
      <c r="B13" s="573"/>
      <c r="C13" s="574"/>
      <c r="D13" s="324"/>
      <c r="E13" s="310"/>
      <c r="F13" s="320"/>
      <c r="G13" s="320"/>
      <c r="H13" s="320"/>
      <c r="I13" s="320"/>
      <c r="J13" s="323"/>
      <c r="K13" s="192" t="s">
        <v>21</v>
      </c>
      <c r="L13" s="193"/>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row>
    <row r="14" spans="1:93" s="314" customFormat="1" ht="21" customHeight="1" x14ac:dyDescent="0.2">
      <c r="A14" s="572"/>
      <c r="B14" s="573"/>
      <c r="C14" s="574"/>
      <c r="D14" s="324"/>
      <c r="E14" s="310"/>
      <c r="F14" s="320"/>
      <c r="G14" s="320"/>
      <c r="H14" s="320"/>
      <c r="I14" s="320"/>
      <c r="J14" s="323"/>
      <c r="K14" s="192" t="s">
        <v>22</v>
      </c>
      <c r="L14" s="194"/>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0"/>
      <c r="AY14" s="310"/>
      <c r="AZ14" s="310"/>
      <c r="BA14" s="310"/>
      <c r="BB14" s="310"/>
      <c r="BC14" s="310"/>
      <c r="BD14" s="310"/>
      <c r="BE14" s="310"/>
      <c r="BF14" s="310"/>
      <c r="BG14" s="310"/>
      <c r="BH14" s="310"/>
      <c r="BI14" s="310"/>
      <c r="BJ14" s="310"/>
      <c r="BK14" s="310"/>
      <c r="BL14" s="310"/>
      <c r="BM14" s="310"/>
      <c r="BN14" s="310"/>
      <c r="BO14" s="310"/>
      <c r="BP14" s="310"/>
      <c r="BQ14" s="310"/>
      <c r="BR14" s="310"/>
      <c r="BS14" s="310"/>
      <c r="BT14" s="310"/>
      <c r="BU14" s="310"/>
      <c r="BV14" s="310"/>
      <c r="BW14" s="310"/>
      <c r="BX14" s="310"/>
      <c r="BY14" s="310"/>
      <c r="BZ14" s="310"/>
      <c r="CA14" s="310"/>
      <c r="CB14" s="310"/>
      <c r="CC14" s="310"/>
      <c r="CD14" s="310"/>
      <c r="CE14" s="310"/>
      <c r="CF14" s="310"/>
      <c r="CG14" s="310"/>
      <c r="CH14" s="310"/>
      <c r="CI14" s="310"/>
      <c r="CJ14" s="310"/>
      <c r="CK14" s="310"/>
      <c r="CL14" s="310"/>
      <c r="CM14" s="310"/>
      <c r="CN14" s="310"/>
      <c r="CO14" s="310"/>
    </row>
    <row r="15" spans="1:93" s="314" customFormat="1" ht="21" customHeight="1" x14ac:dyDescent="0.2">
      <c r="A15" s="572"/>
      <c r="B15" s="573"/>
      <c r="C15" s="574"/>
      <c r="D15" s="324"/>
      <c r="E15" s="310"/>
      <c r="F15" s="320"/>
      <c r="G15" s="320"/>
      <c r="H15" s="320"/>
      <c r="I15" s="320"/>
      <c r="J15" s="323"/>
      <c r="K15" s="192" t="s">
        <v>23</v>
      </c>
      <c r="L15" s="193"/>
      <c r="M15" s="310"/>
      <c r="N15" s="310"/>
      <c r="O15" s="310"/>
      <c r="P15" s="310"/>
      <c r="Q15" s="310"/>
      <c r="R15" s="310"/>
      <c r="S15" s="310"/>
      <c r="T15" s="310"/>
      <c r="U15" s="310"/>
      <c r="V15" s="310"/>
      <c r="W15" s="310"/>
      <c r="X15" s="310"/>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c r="BS15" s="310"/>
      <c r="BT15" s="310"/>
      <c r="BU15" s="310"/>
      <c r="BV15" s="310"/>
      <c r="BW15" s="310"/>
      <c r="BX15" s="310"/>
      <c r="BY15" s="310"/>
      <c r="BZ15" s="310"/>
      <c r="CA15" s="310"/>
      <c r="CB15" s="310"/>
      <c r="CC15" s="310"/>
      <c r="CD15" s="310"/>
      <c r="CE15" s="310"/>
      <c r="CF15" s="310"/>
      <c r="CG15" s="310"/>
      <c r="CH15" s="310"/>
      <c r="CI15" s="310"/>
      <c r="CJ15" s="310"/>
      <c r="CK15" s="310"/>
      <c r="CL15" s="310"/>
      <c r="CM15" s="310"/>
      <c r="CN15" s="310"/>
      <c r="CO15" s="310"/>
    </row>
    <row r="16" spans="1:93" ht="21" customHeight="1" x14ac:dyDescent="0.2">
      <c r="A16" s="572"/>
      <c r="B16" s="573"/>
      <c r="C16" s="574"/>
      <c r="D16" s="324"/>
      <c r="E16" s="310"/>
      <c r="F16" s="325"/>
      <c r="G16" s="325"/>
      <c r="H16" s="325"/>
      <c r="I16" s="325"/>
      <c r="J16" s="326"/>
      <c r="K16" s="195" t="s">
        <v>24</v>
      </c>
      <c r="L16" s="193"/>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row>
    <row r="17" spans="1:93" ht="27" customHeight="1" thickBot="1" x14ac:dyDescent="0.25">
      <c r="A17" s="575"/>
      <c r="B17" s="576"/>
      <c r="C17" s="577"/>
      <c r="D17" s="328" t="s">
        <v>352</v>
      </c>
      <c r="E17" s="329" t="str" cm="1">
        <f t="array" ref="E17">IF((OR(E39="Unsatisfactory",E24:E39=3,E18="FAIL: DISCIPLINARY ACTION",E18="FAIL", E24:E39=3,E18="")),"CORRECT AND RESUBMIT","OK TO SUBMIT")</f>
        <v>OK TO SUBMIT</v>
      </c>
      <c r="F17" s="325"/>
      <c r="G17" s="325"/>
      <c r="H17" s="325"/>
      <c r="I17" s="325"/>
      <c r="J17" s="325"/>
      <c r="K17" s="195" t="s">
        <v>26</v>
      </c>
      <c r="L17" s="193"/>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310"/>
      <c r="CM17" s="310"/>
      <c r="CN17" s="310"/>
      <c r="CO17" s="310"/>
    </row>
    <row r="18" spans="1:93" s="339" customFormat="1" ht="54" customHeight="1" thickBot="1" x14ac:dyDescent="0.2">
      <c r="A18" s="330"/>
      <c r="B18" s="330"/>
      <c r="C18" s="330"/>
      <c r="D18" s="328" t="s">
        <v>353</v>
      </c>
      <c r="E18" s="294" t="str">
        <f>IF(E39="Unsatisfactory","FAIL: DISCIPLINARY ACTION",IF(OR(K22&gt;K20),"FAIL","PASS"))</f>
        <v>PASS</v>
      </c>
      <c r="F18" s="331"/>
      <c r="G18" s="332"/>
      <c r="H18" s="333"/>
      <c r="I18" s="334"/>
      <c r="J18" s="335"/>
      <c r="K18" s="336">
        <f>K20</f>
        <v>36.5</v>
      </c>
      <c r="L18" s="337"/>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8"/>
      <c r="AR18" s="338"/>
      <c r="AS18" s="338"/>
      <c r="AT18" s="338"/>
      <c r="AU18" s="338"/>
      <c r="AV18" s="338"/>
      <c r="AW18" s="338"/>
      <c r="AX18" s="338"/>
      <c r="AY18" s="338"/>
      <c r="AZ18" s="338"/>
      <c r="BA18" s="338"/>
      <c r="BB18" s="338"/>
      <c r="BC18" s="338"/>
      <c r="BD18" s="338"/>
      <c r="BE18" s="338"/>
      <c r="BF18" s="338"/>
      <c r="BG18" s="338"/>
      <c r="BH18" s="338"/>
      <c r="BI18" s="338"/>
      <c r="BJ18" s="338"/>
      <c r="BK18" s="338"/>
      <c r="BL18" s="338"/>
      <c r="BM18" s="338"/>
      <c r="BN18" s="338"/>
      <c r="BO18" s="338"/>
      <c r="BP18" s="338"/>
      <c r="BQ18" s="338"/>
      <c r="BR18" s="338"/>
      <c r="BS18" s="338"/>
      <c r="BT18" s="338"/>
      <c r="BU18" s="338"/>
      <c r="BV18" s="338"/>
      <c r="BW18" s="338"/>
      <c r="BX18" s="338"/>
      <c r="BY18" s="338"/>
      <c r="BZ18" s="338"/>
      <c r="CA18" s="338"/>
      <c r="CB18" s="338"/>
      <c r="CC18" s="338"/>
      <c r="CD18" s="338"/>
      <c r="CE18" s="338"/>
      <c r="CF18" s="338"/>
      <c r="CG18" s="338"/>
      <c r="CH18" s="338"/>
      <c r="CI18" s="338"/>
      <c r="CJ18" s="338"/>
      <c r="CK18" s="338"/>
      <c r="CL18" s="338"/>
      <c r="CM18" s="338"/>
      <c r="CN18" s="338"/>
      <c r="CO18" s="338"/>
    </row>
    <row r="19" spans="1:93" s="314" customFormat="1" ht="19.5" hidden="1" customHeight="1" outlineLevel="1" x14ac:dyDescent="0.2">
      <c r="A19" s="338"/>
      <c r="B19" s="338"/>
      <c r="C19" s="338"/>
      <c r="D19" s="338"/>
      <c r="E19" s="340" t="s">
        <v>27</v>
      </c>
      <c r="F19" s="341"/>
      <c r="G19" s="342"/>
      <c r="H19" s="343"/>
      <c r="I19" s="320"/>
      <c r="J19" s="321"/>
      <c r="K19" s="344">
        <v>0.25</v>
      </c>
      <c r="L19" s="345"/>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8"/>
      <c r="BA19" s="338"/>
      <c r="BB19" s="338"/>
      <c r="BC19" s="338"/>
      <c r="BD19" s="338"/>
      <c r="BE19" s="338"/>
      <c r="BF19" s="338"/>
      <c r="BG19" s="338"/>
      <c r="BH19" s="338"/>
      <c r="BI19" s="338"/>
      <c r="BJ19" s="338"/>
      <c r="BK19" s="338"/>
      <c r="BL19" s="338"/>
      <c r="BM19" s="338"/>
      <c r="BN19" s="338"/>
      <c r="BO19" s="338"/>
      <c r="BP19" s="338"/>
      <c r="BQ19" s="338"/>
      <c r="BR19" s="338"/>
      <c r="BS19" s="338"/>
      <c r="BT19" s="338"/>
      <c r="BU19" s="338"/>
      <c r="BV19" s="338"/>
      <c r="BW19" s="338"/>
      <c r="BX19" s="338"/>
      <c r="BY19" s="338"/>
      <c r="BZ19" s="338"/>
      <c r="CA19" s="338"/>
      <c r="CB19" s="338"/>
      <c r="CC19" s="338"/>
      <c r="CD19" s="338"/>
      <c r="CE19" s="338"/>
      <c r="CF19" s="338"/>
      <c r="CG19" s="338"/>
      <c r="CH19" s="338"/>
      <c r="CI19" s="338"/>
      <c r="CJ19" s="338"/>
      <c r="CK19" s="338"/>
      <c r="CL19" s="338"/>
      <c r="CM19" s="338"/>
      <c r="CN19" s="338"/>
      <c r="CO19" s="338"/>
    </row>
    <row r="20" spans="1:93" s="314" customFormat="1" ht="25.5" hidden="1" customHeight="1" outlineLevel="1" x14ac:dyDescent="0.2">
      <c r="A20" s="338"/>
      <c r="B20" s="338"/>
      <c r="C20" s="338"/>
      <c r="D20" s="338"/>
      <c r="E20" s="340" t="s">
        <v>28</v>
      </c>
      <c r="F20" s="341"/>
      <c r="G20" s="346"/>
      <c r="H20" s="346"/>
      <c r="I20" s="320"/>
      <c r="J20" s="321"/>
      <c r="K20" s="347">
        <f>K19*K21</f>
        <v>36.5</v>
      </c>
      <c r="L20" s="345"/>
      <c r="M20" s="370"/>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8"/>
      <c r="BF20" s="338"/>
      <c r="BG20" s="338"/>
      <c r="BH20" s="338"/>
      <c r="BI20" s="338"/>
      <c r="BJ20" s="338"/>
      <c r="BK20" s="338"/>
      <c r="BL20" s="338"/>
      <c r="BM20" s="338"/>
      <c r="BN20" s="338"/>
      <c r="BO20" s="338"/>
      <c r="BP20" s="338"/>
      <c r="BQ20" s="338"/>
      <c r="BR20" s="338"/>
      <c r="BS20" s="338"/>
      <c r="BT20" s="338"/>
      <c r="BU20" s="338"/>
      <c r="BV20" s="338"/>
      <c r="BW20" s="338"/>
      <c r="BX20" s="338"/>
      <c r="BY20" s="338"/>
      <c r="BZ20" s="338"/>
      <c r="CA20" s="338"/>
      <c r="CB20" s="338"/>
      <c r="CC20" s="338"/>
      <c r="CD20" s="338"/>
      <c r="CE20" s="338"/>
      <c r="CF20" s="338"/>
      <c r="CG20" s="338"/>
      <c r="CH20" s="338"/>
      <c r="CI20" s="338"/>
      <c r="CJ20" s="338"/>
      <c r="CK20" s="338"/>
      <c r="CL20" s="338"/>
      <c r="CM20" s="338"/>
      <c r="CN20" s="338"/>
      <c r="CO20" s="338"/>
    </row>
    <row r="21" spans="1:93" s="339" customFormat="1" ht="39" customHeight="1" collapsed="1" thickBot="1" x14ac:dyDescent="0.2">
      <c r="A21" s="338"/>
      <c r="B21" s="338"/>
      <c r="C21" s="338"/>
      <c r="D21" s="338"/>
      <c r="E21" s="348" t="s">
        <v>29</v>
      </c>
      <c r="F21" s="349"/>
      <c r="G21" s="350"/>
      <c r="H21" s="350"/>
      <c r="I21" s="351"/>
      <c r="J21" s="352"/>
      <c r="K21" s="348">
        <f>SUM(J24:J37)</f>
        <v>146</v>
      </c>
      <c r="L21" s="413">
        <f>(K21-K22)/K21</f>
        <v>1</v>
      </c>
      <c r="M21" s="424" t="s">
        <v>408</v>
      </c>
      <c r="N21" s="371"/>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38"/>
      <c r="AT21" s="338"/>
      <c r="AU21" s="338"/>
      <c r="AV21" s="338"/>
      <c r="AW21" s="338"/>
      <c r="AX21" s="338"/>
      <c r="AY21" s="338"/>
      <c r="AZ21" s="338"/>
      <c r="BA21" s="338"/>
      <c r="BB21" s="338"/>
      <c r="BC21" s="338"/>
      <c r="BD21" s="338"/>
      <c r="BE21" s="338"/>
      <c r="BF21" s="338"/>
      <c r="BG21" s="338"/>
      <c r="BH21" s="338"/>
      <c r="BI21" s="338"/>
      <c r="BJ21" s="338"/>
      <c r="BK21" s="338"/>
      <c r="BL21" s="338"/>
      <c r="BM21" s="338"/>
      <c r="BN21" s="338"/>
      <c r="BO21" s="338"/>
      <c r="BP21" s="338"/>
      <c r="BQ21" s="338"/>
      <c r="BR21" s="338"/>
      <c r="BS21" s="338"/>
      <c r="BT21" s="338"/>
      <c r="BU21" s="338"/>
      <c r="BV21" s="338"/>
      <c r="BW21" s="338"/>
      <c r="BX21" s="338"/>
      <c r="BY21" s="338"/>
      <c r="BZ21" s="338"/>
      <c r="CA21" s="338"/>
      <c r="CB21" s="338"/>
      <c r="CC21" s="338"/>
      <c r="CD21" s="338"/>
      <c r="CE21" s="338"/>
      <c r="CF21" s="338"/>
      <c r="CG21" s="338"/>
      <c r="CH21" s="338"/>
      <c r="CI21" s="338"/>
      <c r="CJ21" s="338"/>
      <c r="CK21" s="338"/>
      <c r="CL21" s="338"/>
      <c r="CM21" s="338"/>
      <c r="CN21" s="338"/>
      <c r="CO21" s="338"/>
    </row>
    <row r="22" spans="1:93" s="356" customFormat="1" ht="120" thickBot="1" x14ac:dyDescent="0.2">
      <c r="A22" s="353" t="s">
        <v>325</v>
      </c>
      <c r="B22" s="354" t="s">
        <v>358</v>
      </c>
      <c r="C22" s="354" t="s">
        <v>30</v>
      </c>
      <c r="D22" s="354"/>
      <c r="E22" s="354" t="s">
        <v>32</v>
      </c>
      <c r="F22" s="354" t="s">
        <v>33</v>
      </c>
      <c r="G22" s="354" t="s">
        <v>34</v>
      </c>
      <c r="H22" s="354" t="s">
        <v>35</v>
      </c>
      <c r="I22" s="290" t="s">
        <v>36</v>
      </c>
      <c r="J22" s="290" t="s">
        <v>37</v>
      </c>
      <c r="K22" s="355">
        <f>SUM(K24:K39)</f>
        <v>0</v>
      </c>
      <c r="L22" s="292" t="s">
        <v>38</v>
      </c>
      <c r="M22" s="330"/>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N22" s="338"/>
      <c r="CO22" s="338"/>
    </row>
    <row r="23" spans="1:93" s="364" customFormat="1" ht="156" hidden="1" customHeight="1" outlineLevel="1" x14ac:dyDescent="0.15">
      <c r="A23" s="357"/>
      <c r="B23" s="358"/>
      <c r="C23" s="359"/>
      <c r="D23" s="360"/>
      <c r="E23" s="361"/>
      <c r="F23" s="362" t="s">
        <v>327</v>
      </c>
      <c r="G23" s="362" t="s">
        <v>328</v>
      </c>
      <c r="H23" s="361" t="s">
        <v>329</v>
      </c>
      <c r="I23" s="361"/>
      <c r="J23" s="361"/>
      <c r="K23" s="361" t="s">
        <v>39</v>
      </c>
      <c r="L23" s="363"/>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38"/>
      <c r="AM23" s="338"/>
      <c r="AN23" s="338"/>
      <c r="AO23" s="338"/>
      <c r="AP23" s="338"/>
      <c r="AQ23" s="338"/>
      <c r="AR23" s="338"/>
      <c r="AS23" s="338"/>
      <c r="AT23" s="338"/>
      <c r="AU23" s="338"/>
      <c r="AV23" s="338"/>
      <c r="AW23" s="338"/>
      <c r="AX23" s="338"/>
      <c r="AY23" s="338"/>
      <c r="AZ23" s="338"/>
      <c r="BA23" s="338"/>
      <c r="BB23" s="338"/>
      <c r="BC23" s="338"/>
      <c r="BD23" s="338"/>
      <c r="BE23" s="338"/>
      <c r="BF23" s="338"/>
      <c r="BG23" s="338"/>
      <c r="BH23" s="338"/>
      <c r="BI23" s="338"/>
      <c r="BJ23" s="338"/>
      <c r="BK23" s="338"/>
      <c r="BL23" s="338"/>
      <c r="BM23" s="338"/>
      <c r="BN23" s="338"/>
      <c r="BO23" s="338"/>
      <c r="BP23" s="338"/>
      <c r="BQ23" s="338"/>
      <c r="BR23" s="338"/>
      <c r="BS23" s="338"/>
      <c r="BT23" s="338"/>
      <c r="BU23" s="338"/>
      <c r="BV23" s="338"/>
      <c r="BW23" s="338"/>
      <c r="BX23" s="338"/>
      <c r="BY23" s="338"/>
      <c r="BZ23" s="338"/>
      <c r="CA23" s="338"/>
      <c r="CB23" s="338"/>
      <c r="CC23" s="338"/>
      <c r="CD23" s="338"/>
      <c r="CE23" s="338"/>
      <c r="CF23" s="338"/>
      <c r="CG23" s="338"/>
      <c r="CH23" s="338"/>
      <c r="CI23" s="338"/>
      <c r="CJ23" s="338"/>
      <c r="CK23" s="338"/>
      <c r="CL23" s="338"/>
      <c r="CM23" s="338"/>
      <c r="CN23" s="338"/>
      <c r="CO23" s="338"/>
    </row>
    <row r="24" spans="1:93" s="314" customFormat="1" ht="21" customHeight="1" collapsed="1" x14ac:dyDescent="0.2">
      <c r="A24" s="365">
        <v>1</v>
      </c>
      <c r="B24" s="366" t="s">
        <v>367</v>
      </c>
      <c r="C24" s="367" t="s">
        <v>382</v>
      </c>
      <c r="D24" s="368"/>
      <c r="E24" s="300"/>
      <c r="F24" s="152">
        <v>4</v>
      </c>
      <c r="G24" s="152">
        <v>4</v>
      </c>
      <c r="H24" s="211">
        <f>IF(E24="n/a",0,(2*G24+F24))</f>
        <v>12</v>
      </c>
      <c r="I24" s="223">
        <v>1</v>
      </c>
      <c r="J24" s="211">
        <f>H24*I24</f>
        <v>12</v>
      </c>
      <c r="K24" s="211" t="str">
        <f>IF(E24="","",IF(E24="N/A","",IF(E24="Satisfactory","",IF(E24="Unsatisfactory",H24*I24,""))))</f>
        <v/>
      </c>
      <c r="L24" s="216"/>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8"/>
      <c r="BC24" s="338"/>
      <c r="BD24" s="338"/>
      <c r="BE24" s="338"/>
      <c r="BF24" s="338"/>
      <c r="BG24" s="338"/>
      <c r="BH24" s="338"/>
      <c r="BI24" s="338"/>
      <c r="BJ24" s="338"/>
      <c r="BK24" s="338"/>
      <c r="BL24" s="338"/>
      <c r="BM24" s="338"/>
      <c r="BN24" s="338"/>
      <c r="BO24" s="338"/>
      <c r="BP24" s="338"/>
      <c r="BQ24" s="338"/>
      <c r="BR24" s="338"/>
      <c r="BS24" s="338"/>
      <c r="BT24" s="338"/>
      <c r="BU24" s="338"/>
      <c r="BV24" s="338"/>
      <c r="BW24" s="338"/>
      <c r="BX24" s="338"/>
      <c r="BY24" s="338"/>
      <c r="BZ24" s="338"/>
      <c r="CA24" s="338"/>
      <c r="CB24" s="338"/>
      <c r="CC24" s="338"/>
      <c r="CD24" s="338"/>
      <c r="CE24" s="338"/>
      <c r="CF24" s="338"/>
      <c r="CG24" s="338"/>
      <c r="CH24" s="338"/>
      <c r="CI24" s="338"/>
      <c r="CJ24" s="338"/>
      <c r="CK24" s="338"/>
      <c r="CL24" s="338"/>
      <c r="CM24" s="338"/>
      <c r="CN24" s="338"/>
      <c r="CO24" s="338"/>
    </row>
    <row r="25" spans="1:93" s="314" customFormat="1" ht="21" customHeight="1" x14ac:dyDescent="0.2">
      <c r="A25" s="365">
        <v>2</v>
      </c>
      <c r="B25" s="366" t="s">
        <v>368</v>
      </c>
      <c r="C25" s="367" t="s">
        <v>383</v>
      </c>
      <c r="D25" s="369"/>
      <c r="E25" s="300"/>
      <c r="F25" s="152">
        <v>4</v>
      </c>
      <c r="G25" s="152">
        <v>3</v>
      </c>
      <c r="H25" s="211">
        <f t="shared" ref="H25:H37" si="0">IF(E25="n/a",0,(2*G25+F25))</f>
        <v>10</v>
      </c>
      <c r="I25" s="223">
        <v>1</v>
      </c>
      <c r="J25" s="211">
        <f t="shared" ref="J25:J37" si="1">H25*I25</f>
        <v>10</v>
      </c>
      <c r="K25" s="211" t="str">
        <f t="shared" ref="K25:K37" si="2">IF(E25="","",IF(E25="N/A","",IF(E25="Satisfactory","",IF(E25="Unsatisfactory",H25*I25,""))))</f>
        <v/>
      </c>
      <c r="L25" s="216"/>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38"/>
      <c r="AT25" s="338"/>
      <c r="AU25" s="338"/>
      <c r="AV25" s="338"/>
      <c r="AW25" s="338"/>
      <c r="AX25" s="338"/>
      <c r="AY25" s="338"/>
      <c r="AZ25" s="338"/>
      <c r="BA25" s="338"/>
      <c r="BB25" s="338"/>
      <c r="BC25" s="338"/>
      <c r="BD25" s="338"/>
      <c r="BE25" s="338"/>
      <c r="BF25" s="338"/>
      <c r="BG25" s="338"/>
      <c r="BH25" s="338"/>
      <c r="BI25" s="338"/>
      <c r="BJ25" s="338"/>
      <c r="BK25" s="338"/>
      <c r="BL25" s="338"/>
      <c r="BM25" s="338"/>
      <c r="BN25" s="338"/>
      <c r="BO25" s="338"/>
      <c r="BP25" s="338"/>
      <c r="BQ25" s="338"/>
      <c r="BR25" s="338"/>
      <c r="BS25" s="338"/>
      <c r="BT25" s="338"/>
      <c r="BU25" s="338"/>
      <c r="BV25" s="338"/>
      <c r="BW25" s="338"/>
      <c r="BX25" s="338"/>
      <c r="BY25" s="338"/>
      <c r="BZ25" s="338"/>
      <c r="CA25" s="338"/>
      <c r="CB25" s="338"/>
      <c r="CC25" s="338"/>
      <c r="CD25" s="338"/>
      <c r="CE25" s="338"/>
      <c r="CF25" s="338"/>
      <c r="CG25" s="338"/>
      <c r="CH25" s="338"/>
      <c r="CI25" s="338"/>
      <c r="CJ25" s="338"/>
      <c r="CK25" s="338"/>
      <c r="CL25" s="338"/>
      <c r="CM25" s="338"/>
      <c r="CN25" s="338"/>
      <c r="CO25" s="338"/>
    </row>
    <row r="26" spans="1:93" s="314" customFormat="1" ht="21" customHeight="1" x14ac:dyDescent="0.2">
      <c r="A26" s="365">
        <v>3</v>
      </c>
      <c r="B26" s="366" t="s">
        <v>369</v>
      </c>
      <c r="C26" s="367" t="s">
        <v>384</v>
      </c>
      <c r="D26" s="368"/>
      <c r="E26" s="300"/>
      <c r="F26" s="152">
        <v>4</v>
      </c>
      <c r="G26" s="152">
        <v>3</v>
      </c>
      <c r="H26" s="211">
        <f t="shared" si="0"/>
        <v>10</v>
      </c>
      <c r="I26" s="236">
        <v>1</v>
      </c>
      <c r="J26" s="211">
        <f t="shared" si="1"/>
        <v>10</v>
      </c>
      <c r="K26" s="211" t="str">
        <f t="shared" si="2"/>
        <v/>
      </c>
      <c r="L26" s="216"/>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8"/>
      <c r="BA26" s="338"/>
      <c r="BB26" s="338"/>
      <c r="BC26" s="338"/>
      <c r="BD26" s="338"/>
      <c r="BE26" s="338"/>
      <c r="BF26" s="338"/>
      <c r="BG26" s="338"/>
      <c r="BH26" s="338"/>
      <c r="BI26" s="338"/>
      <c r="BJ26" s="338"/>
      <c r="BK26" s="338"/>
      <c r="BL26" s="338"/>
      <c r="BM26" s="338"/>
      <c r="BN26" s="338"/>
      <c r="BO26" s="338"/>
      <c r="BP26" s="338"/>
      <c r="BQ26" s="338"/>
      <c r="BR26" s="338"/>
      <c r="BS26" s="338"/>
      <c r="BT26" s="338"/>
      <c r="BU26" s="338"/>
      <c r="BV26" s="338"/>
      <c r="BW26" s="338"/>
      <c r="BX26" s="338"/>
      <c r="BY26" s="338"/>
      <c r="BZ26" s="338"/>
      <c r="CA26" s="338"/>
      <c r="CB26" s="338"/>
      <c r="CC26" s="338"/>
      <c r="CD26" s="338"/>
      <c r="CE26" s="338"/>
      <c r="CF26" s="338"/>
      <c r="CG26" s="338"/>
      <c r="CH26" s="338"/>
      <c r="CI26" s="338"/>
      <c r="CJ26" s="338"/>
      <c r="CK26" s="338"/>
      <c r="CL26" s="338"/>
      <c r="CM26" s="338"/>
      <c r="CN26" s="338"/>
      <c r="CO26" s="338"/>
    </row>
    <row r="27" spans="1:93" s="314" customFormat="1" ht="36" customHeight="1" x14ac:dyDescent="0.2">
      <c r="A27" s="365">
        <v>4</v>
      </c>
      <c r="B27" s="366" t="s">
        <v>370</v>
      </c>
      <c r="C27" s="367" t="s">
        <v>385</v>
      </c>
      <c r="D27" s="368"/>
      <c r="E27" s="300"/>
      <c r="F27" s="152">
        <v>4</v>
      </c>
      <c r="G27" s="152">
        <v>3</v>
      </c>
      <c r="H27" s="211">
        <f t="shared" si="0"/>
        <v>10</v>
      </c>
      <c r="I27" s="236">
        <v>1</v>
      </c>
      <c r="J27" s="211">
        <f t="shared" si="1"/>
        <v>10</v>
      </c>
      <c r="K27" s="211" t="str">
        <f t="shared" si="2"/>
        <v/>
      </c>
      <c r="L27" s="216"/>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B27" s="338"/>
      <c r="BC27" s="338"/>
      <c r="BD27" s="338"/>
      <c r="BE27" s="338"/>
      <c r="BF27" s="338"/>
      <c r="BG27" s="338"/>
      <c r="BH27" s="338"/>
      <c r="BI27" s="338"/>
      <c r="BJ27" s="338"/>
      <c r="BK27" s="338"/>
      <c r="BL27" s="338"/>
      <c r="BM27" s="338"/>
      <c r="BN27" s="338"/>
      <c r="BO27" s="338"/>
      <c r="BP27" s="338"/>
      <c r="BQ27" s="338"/>
      <c r="BR27" s="338"/>
      <c r="BS27" s="338"/>
      <c r="BT27" s="338"/>
      <c r="BU27" s="338"/>
      <c r="BV27" s="338"/>
      <c r="BW27" s="338"/>
      <c r="BX27" s="338"/>
      <c r="BY27" s="338"/>
      <c r="BZ27" s="338"/>
      <c r="CA27" s="338"/>
      <c r="CB27" s="338"/>
      <c r="CC27" s="338"/>
      <c r="CD27" s="338"/>
      <c r="CE27" s="338"/>
      <c r="CF27" s="338"/>
      <c r="CG27" s="338"/>
      <c r="CH27" s="338"/>
      <c r="CI27" s="338"/>
      <c r="CJ27" s="338"/>
      <c r="CK27" s="338"/>
      <c r="CL27" s="338"/>
      <c r="CM27" s="338"/>
      <c r="CN27" s="338"/>
      <c r="CO27" s="338"/>
    </row>
    <row r="28" spans="1:93" s="314" customFormat="1" ht="36" customHeight="1" x14ac:dyDescent="0.2">
      <c r="A28" s="365">
        <v>5</v>
      </c>
      <c r="B28" s="366" t="s">
        <v>371</v>
      </c>
      <c r="C28" s="367" t="s">
        <v>386</v>
      </c>
      <c r="D28" s="368"/>
      <c r="E28" s="300"/>
      <c r="F28" s="152">
        <v>4</v>
      </c>
      <c r="G28" s="152">
        <v>3</v>
      </c>
      <c r="H28" s="211">
        <f t="shared" si="0"/>
        <v>10</v>
      </c>
      <c r="I28" s="236">
        <v>1</v>
      </c>
      <c r="J28" s="211">
        <f t="shared" si="1"/>
        <v>10</v>
      </c>
      <c r="K28" s="211" t="str">
        <f t="shared" si="2"/>
        <v/>
      </c>
      <c r="L28" s="216"/>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8"/>
      <c r="AL28" s="338"/>
      <c r="AM28" s="338"/>
      <c r="AN28" s="338"/>
      <c r="AO28" s="338"/>
      <c r="AP28" s="338"/>
      <c r="AQ28" s="338"/>
      <c r="AR28" s="338"/>
      <c r="AS28" s="338"/>
      <c r="AT28" s="338"/>
      <c r="AU28" s="338"/>
      <c r="AV28" s="338"/>
      <c r="AW28" s="338"/>
      <c r="AX28" s="338"/>
      <c r="AY28" s="338"/>
      <c r="AZ28" s="338"/>
      <c r="BA28" s="338"/>
      <c r="BB28" s="338"/>
      <c r="BC28" s="338"/>
      <c r="BD28" s="338"/>
      <c r="BE28" s="338"/>
      <c r="BF28" s="338"/>
      <c r="BG28" s="338"/>
      <c r="BH28" s="338"/>
      <c r="BI28" s="338"/>
      <c r="BJ28" s="338"/>
      <c r="BK28" s="338"/>
      <c r="BL28" s="338"/>
      <c r="BM28" s="338"/>
      <c r="BN28" s="338"/>
      <c r="BO28" s="338"/>
      <c r="BP28" s="338"/>
      <c r="BQ28" s="338"/>
      <c r="BR28" s="338"/>
      <c r="BS28" s="338"/>
      <c r="BT28" s="338"/>
      <c r="BU28" s="338"/>
      <c r="BV28" s="338"/>
      <c r="BW28" s="338"/>
      <c r="BX28" s="338"/>
      <c r="BY28" s="338"/>
      <c r="BZ28" s="338"/>
      <c r="CA28" s="338"/>
      <c r="CB28" s="338"/>
      <c r="CC28" s="338"/>
      <c r="CD28" s="338"/>
      <c r="CE28" s="338"/>
      <c r="CF28" s="338"/>
      <c r="CG28" s="338"/>
      <c r="CH28" s="338"/>
      <c r="CI28" s="338"/>
      <c r="CJ28" s="338"/>
      <c r="CK28" s="338"/>
      <c r="CL28" s="338"/>
      <c r="CM28" s="338"/>
      <c r="CN28" s="338"/>
      <c r="CO28" s="338"/>
    </row>
    <row r="29" spans="1:93" s="314" customFormat="1" ht="36" customHeight="1" x14ac:dyDescent="0.2">
      <c r="A29" s="365">
        <v>6</v>
      </c>
      <c r="B29" s="366" t="s">
        <v>372</v>
      </c>
      <c r="C29" s="367" t="s">
        <v>387</v>
      </c>
      <c r="D29" s="368"/>
      <c r="E29" s="300"/>
      <c r="F29" s="152">
        <v>4</v>
      </c>
      <c r="G29" s="152">
        <v>3</v>
      </c>
      <c r="H29" s="211">
        <f t="shared" si="0"/>
        <v>10</v>
      </c>
      <c r="I29" s="236">
        <v>1</v>
      </c>
      <c r="J29" s="211">
        <f t="shared" si="1"/>
        <v>10</v>
      </c>
      <c r="K29" s="211" t="str">
        <f t="shared" si="2"/>
        <v/>
      </c>
      <c r="L29" s="216"/>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c r="AM29" s="338"/>
      <c r="AN29" s="338"/>
      <c r="AO29" s="338"/>
      <c r="AP29" s="338"/>
      <c r="AQ29" s="338"/>
      <c r="AR29" s="338"/>
      <c r="AS29" s="338"/>
      <c r="AT29" s="338"/>
      <c r="AU29" s="338"/>
      <c r="AV29" s="338"/>
      <c r="AW29" s="338"/>
      <c r="AX29" s="338"/>
      <c r="AY29" s="338"/>
      <c r="AZ29" s="338"/>
      <c r="BA29" s="338"/>
      <c r="BB29" s="338"/>
      <c r="BC29" s="338"/>
      <c r="BD29" s="338"/>
      <c r="BE29" s="338"/>
      <c r="BF29" s="338"/>
      <c r="BG29" s="338"/>
      <c r="BH29" s="338"/>
      <c r="BI29" s="338"/>
      <c r="BJ29" s="338"/>
      <c r="BK29" s="338"/>
      <c r="BL29" s="338"/>
      <c r="BM29" s="338"/>
      <c r="BN29" s="338"/>
      <c r="BO29" s="338"/>
      <c r="BP29" s="338"/>
      <c r="BQ29" s="338"/>
      <c r="BR29" s="338"/>
      <c r="BS29" s="338"/>
      <c r="BT29" s="338"/>
      <c r="BU29" s="338"/>
      <c r="BV29" s="338"/>
      <c r="BW29" s="338"/>
      <c r="BX29" s="338"/>
      <c r="BY29" s="338"/>
      <c r="BZ29" s="338"/>
      <c r="CA29" s="338"/>
      <c r="CB29" s="338"/>
      <c r="CC29" s="338"/>
      <c r="CD29" s="338"/>
      <c r="CE29" s="338"/>
      <c r="CF29" s="338"/>
      <c r="CG29" s="338"/>
      <c r="CH29" s="338"/>
      <c r="CI29" s="338"/>
      <c r="CJ29" s="338"/>
      <c r="CK29" s="338"/>
      <c r="CL29" s="338"/>
      <c r="CM29" s="338"/>
      <c r="CN29" s="338"/>
      <c r="CO29" s="338"/>
    </row>
    <row r="30" spans="1:93" s="314" customFormat="1" ht="21" customHeight="1" collapsed="1" x14ac:dyDescent="0.2">
      <c r="A30" s="365">
        <v>7</v>
      </c>
      <c r="B30" s="366" t="s">
        <v>373</v>
      </c>
      <c r="C30" s="367" t="s">
        <v>388</v>
      </c>
      <c r="D30" s="368"/>
      <c r="E30" s="300"/>
      <c r="F30" s="152">
        <v>4</v>
      </c>
      <c r="G30" s="152">
        <v>3</v>
      </c>
      <c r="H30" s="211">
        <f t="shared" si="0"/>
        <v>10</v>
      </c>
      <c r="I30" s="236">
        <v>1</v>
      </c>
      <c r="J30" s="211">
        <f t="shared" si="1"/>
        <v>10</v>
      </c>
      <c r="K30" s="211" t="str">
        <f t="shared" si="2"/>
        <v/>
      </c>
      <c r="L30" s="216"/>
      <c r="M30" s="338"/>
      <c r="N30" s="338"/>
      <c r="O30" s="338"/>
      <c r="P30" s="338"/>
      <c r="Q30" s="338"/>
      <c r="R30" s="338"/>
      <c r="S30" s="338"/>
      <c r="T30" s="338"/>
      <c r="U30" s="338"/>
      <c r="V30" s="338"/>
      <c r="W30" s="338"/>
      <c r="X30" s="338"/>
      <c r="Y30" s="338"/>
      <c r="Z30" s="338"/>
      <c r="AA30" s="338"/>
      <c r="AB30" s="338"/>
      <c r="AC30" s="338"/>
      <c r="AD30" s="338"/>
      <c r="AE30" s="338"/>
      <c r="AF30" s="338"/>
      <c r="AG30" s="338"/>
      <c r="AH30" s="338"/>
      <c r="AI30" s="338"/>
      <c r="AJ30" s="338"/>
      <c r="AK30" s="338"/>
      <c r="AL30" s="338"/>
      <c r="AM30" s="338"/>
      <c r="AN30" s="338"/>
      <c r="AO30" s="338"/>
      <c r="AP30" s="338"/>
      <c r="AQ30" s="338"/>
      <c r="AR30" s="338"/>
      <c r="AS30" s="338"/>
      <c r="AT30" s="338"/>
      <c r="AU30" s="338"/>
      <c r="AV30" s="338"/>
      <c r="AW30" s="338"/>
      <c r="AX30" s="338"/>
      <c r="AY30" s="338"/>
      <c r="AZ30" s="338"/>
      <c r="BA30" s="338"/>
      <c r="BB30" s="338"/>
      <c r="BC30" s="338"/>
      <c r="BD30" s="338"/>
      <c r="BE30" s="338"/>
      <c r="BF30" s="338"/>
      <c r="BG30" s="338"/>
      <c r="BH30" s="338"/>
      <c r="BI30" s="338"/>
      <c r="BJ30" s="338"/>
      <c r="BK30" s="338"/>
      <c r="BL30" s="338"/>
      <c r="BM30" s="338"/>
      <c r="BN30" s="338"/>
      <c r="BO30" s="338"/>
      <c r="BP30" s="338"/>
      <c r="BQ30" s="338"/>
      <c r="BR30" s="338"/>
      <c r="BS30" s="338"/>
      <c r="BT30" s="338"/>
      <c r="BU30" s="338"/>
      <c r="BV30" s="338"/>
      <c r="BW30" s="338"/>
      <c r="BX30" s="338"/>
      <c r="BY30" s="338"/>
      <c r="BZ30" s="338"/>
      <c r="CA30" s="338"/>
      <c r="CB30" s="338"/>
      <c r="CC30" s="338"/>
      <c r="CD30" s="338"/>
      <c r="CE30" s="338"/>
      <c r="CF30" s="338"/>
      <c r="CG30" s="338"/>
      <c r="CH30" s="338"/>
      <c r="CI30" s="338"/>
      <c r="CJ30" s="338"/>
      <c r="CK30" s="338"/>
      <c r="CL30" s="338"/>
      <c r="CM30" s="338"/>
      <c r="CN30" s="338"/>
      <c r="CO30" s="338"/>
    </row>
    <row r="31" spans="1:93" s="314" customFormat="1" ht="36" customHeight="1" x14ac:dyDescent="0.2">
      <c r="A31" s="365">
        <v>8</v>
      </c>
      <c r="B31" s="366" t="s">
        <v>374</v>
      </c>
      <c r="C31" s="367" t="s">
        <v>389</v>
      </c>
      <c r="D31" s="368"/>
      <c r="E31" s="300"/>
      <c r="F31" s="152">
        <v>4</v>
      </c>
      <c r="G31" s="152">
        <v>4</v>
      </c>
      <c r="H31" s="211">
        <f t="shared" si="0"/>
        <v>12</v>
      </c>
      <c r="I31" s="215">
        <v>1</v>
      </c>
      <c r="J31" s="211">
        <f t="shared" si="1"/>
        <v>12</v>
      </c>
      <c r="K31" s="211" t="str">
        <f t="shared" si="2"/>
        <v/>
      </c>
      <c r="L31" s="216"/>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8"/>
      <c r="BK31" s="338"/>
      <c r="BL31" s="338"/>
      <c r="BM31" s="338"/>
      <c r="BN31" s="338"/>
      <c r="BO31" s="338"/>
      <c r="BP31" s="338"/>
      <c r="BQ31" s="338"/>
      <c r="BR31" s="338"/>
      <c r="BS31" s="338"/>
      <c r="BT31" s="338"/>
      <c r="BU31" s="338"/>
      <c r="BV31" s="338"/>
      <c r="BW31" s="338"/>
      <c r="BX31" s="338"/>
      <c r="BY31" s="338"/>
      <c r="BZ31" s="338"/>
      <c r="CA31" s="338"/>
      <c r="CB31" s="338"/>
      <c r="CC31" s="338"/>
      <c r="CD31" s="338"/>
      <c r="CE31" s="338"/>
      <c r="CF31" s="338"/>
      <c r="CG31" s="338"/>
      <c r="CH31" s="338"/>
      <c r="CI31" s="338"/>
      <c r="CJ31" s="338"/>
      <c r="CK31" s="338"/>
      <c r="CL31" s="338"/>
      <c r="CM31" s="338"/>
      <c r="CN31" s="338"/>
      <c r="CO31" s="338"/>
    </row>
    <row r="32" spans="1:93" s="314" customFormat="1" ht="36" customHeight="1" x14ac:dyDescent="0.2">
      <c r="A32" s="365">
        <v>9</v>
      </c>
      <c r="B32" s="366" t="s">
        <v>375</v>
      </c>
      <c r="C32" s="367" t="s">
        <v>390</v>
      </c>
      <c r="D32" s="368"/>
      <c r="E32" s="300"/>
      <c r="F32" s="152">
        <v>4</v>
      </c>
      <c r="G32" s="152">
        <v>3</v>
      </c>
      <c r="H32" s="211">
        <f t="shared" si="0"/>
        <v>10</v>
      </c>
      <c r="I32" s="215">
        <v>1</v>
      </c>
      <c r="J32" s="211">
        <f t="shared" si="1"/>
        <v>10</v>
      </c>
      <c r="K32" s="211" t="str">
        <f t="shared" si="2"/>
        <v/>
      </c>
      <c r="L32" s="216"/>
      <c r="M32" s="370"/>
      <c r="N32" s="370"/>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8"/>
      <c r="BK32" s="338"/>
      <c r="BL32" s="338"/>
      <c r="BM32" s="338"/>
      <c r="BN32" s="338"/>
      <c r="BO32" s="338"/>
      <c r="BP32" s="338"/>
      <c r="BQ32" s="338"/>
      <c r="BR32" s="338"/>
      <c r="BS32" s="338"/>
      <c r="BT32" s="338"/>
      <c r="BU32" s="338"/>
      <c r="BV32" s="338"/>
      <c r="BW32" s="338"/>
      <c r="BX32" s="338"/>
      <c r="BY32" s="338"/>
      <c r="BZ32" s="338"/>
      <c r="CA32" s="338"/>
      <c r="CB32" s="338"/>
      <c r="CC32" s="338"/>
      <c r="CD32" s="338"/>
      <c r="CE32" s="338"/>
      <c r="CF32" s="338"/>
      <c r="CG32" s="338"/>
      <c r="CH32" s="338"/>
      <c r="CI32" s="338"/>
      <c r="CJ32" s="338"/>
      <c r="CK32" s="338"/>
      <c r="CL32" s="338"/>
      <c r="CM32" s="338"/>
      <c r="CN32" s="338"/>
      <c r="CO32" s="338"/>
    </row>
    <row r="33" spans="1:93" s="314" customFormat="1" ht="21" customHeight="1" x14ac:dyDescent="0.2">
      <c r="A33" s="365">
        <v>10</v>
      </c>
      <c r="B33" s="366" t="s">
        <v>376</v>
      </c>
      <c r="C33" s="367" t="s">
        <v>391</v>
      </c>
      <c r="D33" s="368"/>
      <c r="E33" s="300"/>
      <c r="F33" s="152">
        <v>4</v>
      </c>
      <c r="G33" s="152">
        <v>3</v>
      </c>
      <c r="H33" s="211">
        <f t="shared" si="0"/>
        <v>10</v>
      </c>
      <c r="I33" s="215">
        <v>1</v>
      </c>
      <c r="J33" s="211">
        <f t="shared" si="1"/>
        <v>10</v>
      </c>
      <c r="K33" s="211" t="str">
        <f t="shared" si="2"/>
        <v/>
      </c>
      <c r="L33" s="216"/>
      <c r="M33" s="385"/>
      <c r="N33" s="385"/>
      <c r="O33" s="371"/>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c r="AV33" s="338"/>
      <c r="AW33" s="338"/>
      <c r="AX33" s="338"/>
      <c r="AY33" s="338"/>
      <c r="AZ33" s="338"/>
      <c r="BA33" s="338"/>
      <c r="BB33" s="338"/>
      <c r="BC33" s="338"/>
      <c r="BD33" s="338"/>
      <c r="BE33" s="338"/>
      <c r="BF33" s="338"/>
      <c r="BG33" s="338"/>
      <c r="BH33" s="338"/>
      <c r="BI33" s="338"/>
      <c r="BJ33" s="338"/>
      <c r="BK33" s="338"/>
      <c r="BL33" s="338"/>
      <c r="BM33" s="338"/>
      <c r="BN33" s="338"/>
      <c r="BO33" s="338"/>
      <c r="BP33" s="338"/>
      <c r="BQ33" s="338"/>
      <c r="BR33" s="338"/>
      <c r="BS33" s="338"/>
      <c r="BT33" s="338"/>
      <c r="BU33" s="338"/>
      <c r="BV33" s="338"/>
      <c r="BW33" s="338"/>
      <c r="BX33" s="338"/>
      <c r="BY33" s="338"/>
      <c r="BZ33" s="338"/>
      <c r="CA33" s="338"/>
      <c r="CB33" s="338"/>
      <c r="CC33" s="338"/>
      <c r="CD33" s="338"/>
      <c r="CE33" s="338"/>
      <c r="CF33" s="338"/>
      <c r="CG33" s="338"/>
      <c r="CH33" s="338"/>
      <c r="CI33" s="338"/>
      <c r="CJ33" s="338"/>
      <c r="CK33" s="338"/>
      <c r="CL33" s="338"/>
      <c r="CM33" s="338"/>
      <c r="CN33" s="338"/>
      <c r="CO33" s="338"/>
    </row>
    <row r="34" spans="1:93" s="314" customFormat="1" ht="36" customHeight="1" x14ac:dyDescent="0.2">
      <c r="A34" s="365">
        <v>11</v>
      </c>
      <c r="B34" s="366" t="s">
        <v>377</v>
      </c>
      <c r="C34" s="367" t="s">
        <v>392</v>
      </c>
      <c r="D34" s="368"/>
      <c r="E34" s="300"/>
      <c r="F34" s="152">
        <v>4</v>
      </c>
      <c r="G34" s="152">
        <v>3</v>
      </c>
      <c r="H34" s="211">
        <f t="shared" si="0"/>
        <v>10</v>
      </c>
      <c r="I34" s="223">
        <v>1</v>
      </c>
      <c r="J34" s="211">
        <f t="shared" si="1"/>
        <v>10</v>
      </c>
      <c r="K34" s="211" t="str">
        <f t="shared" si="2"/>
        <v/>
      </c>
      <c r="L34" s="216"/>
      <c r="M34" s="385"/>
      <c r="N34" s="385"/>
      <c r="O34" s="371"/>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c r="AN34" s="338"/>
      <c r="AO34" s="338"/>
      <c r="AP34" s="338"/>
      <c r="AQ34" s="338"/>
      <c r="AR34" s="338"/>
      <c r="AS34" s="338"/>
      <c r="AT34" s="338"/>
      <c r="AU34" s="338"/>
      <c r="AV34" s="338"/>
      <c r="AW34" s="338"/>
      <c r="AX34" s="338"/>
      <c r="AY34" s="338"/>
      <c r="AZ34" s="338"/>
      <c r="BA34" s="338"/>
      <c r="BB34" s="338"/>
      <c r="BC34" s="338"/>
      <c r="BD34" s="338"/>
      <c r="BE34" s="338"/>
      <c r="BF34" s="338"/>
      <c r="BG34" s="338"/>
      <c r="BH34" s="338"/>
      <c r="BI34" s="338"/>
      <c r="BJ34" s="338"/>
      <c r="BK34" s="338"/>
      <c r="BL34" s="338"/>
      <c r="BM34" s="338"/>
      <c r="BN34" s="338"/>
      <c r="BO34" s="338"/>
      <c r="BP34" s="338"/>
      <c r="BQ34" s="338"/>
      <c r="BR34" s="338"/>
      <c r="BS34" s="338"/>
      <c r="BT34" s="338"/>
      <c r="BU34" s="338"/>
      <c r="BV34" s="338"/>
      <c r="BW34" s="338"/>
      <c r="BX34" s="338"/>
      <c r="BY34" s="338"/>
      <c r="BZ34" s="338"/>
      <c r="CA34" s="338"/>
      <c r="CB34" s="338"/>
      <c r="CC34" s="338"/>
      <c r="CD34" s="338"/>
      <c r="CE34" s="338"/>
      <c r="CF34" s="338"/>
      <c r="CG34" s="338"/>
      <c r="CH34" s="338"/>
      <c r="CI34" s="338"/>
      <c r="CJ34" s="338"/>
      <c r="CK34" s="338"/>
      <c r="CL34" s="338"/>
      <c r="CM34" s="338"/>
      <c r="CN34" s="338"/>
      <c r="CO34" s="338"/>
    </row>
    <row r="35" spans="1:93" s="314" customFormat="1" ht="36" customHeight="1" x14ac:dyDescent="0.2">
      <c r="A35" s="365">
        <v>12</v>
      </c>
      <c r="B35" s="366" t="s">
        <v>378</v>
      </c>
      <c r="C35" s="367" t="s">
        <v>393</v>
      </c>
      <c r="D35" s="368"/>
      <c r="E35" s="300"/>
      <c r="F35" s="152">
        <v>4</v>
      </c>
      <c r="G35" s="152">
        <v>4</v>
      </c>
      <c r="H35" s="211">
        <f t="shared" si="0"/>
        <v>12</v>
      </c>
      <c r="I35" s="223">
        <v>1</v>
      </c>
      <c r="J35" s="211">
        <f t="shared" si="1"/>
        <v>12</v>
      </c>
      <c r="K35" s="211" t="str">
        <f t="shared" si="2"/>
        <v/>
      </c>
      <c r="L35" s="216"/>
      <c r="M35" s="385"/>
      <c r="N35" s="385"/>
      <c r="O35" s="371"/>
      <c r="P35" s="338"/>
      <c r="Q35" s="338"/>
      <c r="R35" s="338"/>
      <c r="S35" s="338"/>
      <c r="T35" s="338"/>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8"/>
      <c r="BC35" s="338"/>
      <c r="BD35" s="338"/>
      <c r="BE35" s="338"/>
      <c r="BF35" s="338"/>
      <c r="BG35" s="338"/>
      <c r="BH35" s="338"/>
      <c r="BI35" s="338"/>
      <c r="BJ35" s="338"/>
      <c r="BK35" s="338"/>
      <c r="BL35" s="338"/>
      <c r="BM35" s="338"/>
      <c r="BN35" s="338"/>
      <c r="BO35" s="338"/>
      <c r="BP35" s="338"/>
      <c r="BQ35" s="338"/>
      <c r="BR35" s="338"/>
      <c r="BS35" s="338"/>
      <c r="BT35" s="338"/>
      <c r="BU35" s="338"/>
      <c r="BV35" s="338"/>
      <c r="BW35" s="338"/>
      <c r="BX35" s="338"/>
      <c r="BY35" s="338"/>
      <c r="BZ35" s="338"/>
      <c r="CA35" s="338"/>
      <c r="CB35" s="338"/>
      <c r="CC35" s="338"/>
      <c r="CD35" s="338"/>
      <c r="CE35" s="338"/>
      <c r="CF35" s="338"/>
      <c r="CG35" s="338"/>
      <c r="CH35" s="338"/>
      <c r="CI35" s="338"/>
      <c r="CJ35" s="338"/>
      <c r="CK35" s="338"/>
      <c r="CL35" s="338"/>
      <c r="CM35" s="338"/>
      <c r="CN35" s="338"/>
      <c r="CO35" s="338"/>
    </row>
    <row r="36" spans="1:93" s="314" customFormat="1" ht="84" customHeight="1" x14ac:dyDescent="0.2">
      <c r="A36" s="365">
        <v>13</v>
      </c>
      <c r="B36" s="366" t="s">
        <v>379</v>
      </c>
      <c r="C36" s="367" t="s">
        <v>394</v>
      </c>
      <c r="D36" s="368"/>
      <c r="E36" s="300"/>
      <c r="F36" s="152">
        <v>4</v>
      </c>
      <c r="G36" s="152">
        <v>3</v>
      </c>
      <c r="H36" s="211">
        <f t="shared" si="0"/>
        <v>10</v>
      </c>
      <c r="I36" s="223">
        <v>1</v>
      </c>
      <c r="J36" s="211">
        <f t="shared" si="1"/>
        <v>10</v>
      </c>
      <c r="K36" s="211" t="str">
        <f t="shared" si="2"/>
        <v/>
      </c>
      <c r="L36" s="216"/>
      <c r="M36" s="385"/>
      <c r="N36" s="385"/>
      <c r="O36" s="371"/>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8"/>
      <c r="BC36" s="338"/>
      <c r="BD36" s="338"/>
      <c r="BE36" s="338"/>
      <c r="BF36" s="338"/>
      <c r="BG36" s="338"/>
      <c r="BH36" s="338"/>
      <c r="BI36" s="338"/>
      <c r="BJ36" s="338"/>
      <c r="BK36" s="338"/>
      <c r="BL36" s="338"/>
      <c r="BM36" s="338"/>
      <c r="BN36" s="338"/>
      <c r="BO36" s="338"/>
      <c r="BP36" s="338"/>
      <c r="BQ36" s="338"/>
      <c r="BR36" s="338"/>
      <c r="BS36" s="338"/>
      <c r="BT36" s="338"/>
      <c r="BU36" s="338"/>
      <c r="BV36" s="338"/>
      <c r="BW36" s="338"/>
      <c r="BX36" s="338"/>
      <c r="BY36" s="338"/>
      <c r="BZ36" s="338"/>
      <c r="CA36" s="338"/>
      <c r="CB36" s="338"/>
      <c r="CC36" s="338"/>
      <c r="CD36" s="338"/>
      <c r="CE36" s="338"/>
      <c r="CF36" s="338"/>
      <c r="CG36" s="338"/>
      <c r="CH36" s="338"/>
      <c r="CI36" s="338"/>
      <c r="CJ36" s="338"/>
      <c r="CK36" s="338"/>
      <c r="CL36" s="338"/>
      <c r="CM36" s="338"/>
      <c r="CN36" s="338"/>
      <c r="CO36" s="338"/>
    </row>
    <row r="37" spans="1:93" s="314" customFormat="1" ht="36" customHeight="1" x14ac:dyDescent="0.2">
      <c r="A37" s="365">
        <v>14</v>
      </c>
      <c r="B37" s="366" t="s">
        <v>380</v>
      </c>
      <c r="C37" s="367" t="s">
        <v>395</v>
      </c>
      <c r="D37" s="368"/>
      <c r="E37" s="300"/>
      <c r="F37" s="152">
        <v>4</v>
      </c>
      <c r="G37" s="152">
        <v>3</v>
      </c>
      <c r="H37" s="211">
        <f t="shared" si="0"/>
        <v>10</v>
      </c>
      <c r="I37" s="223">
        <v>1</v>
      </c>
      <c r="J37" s="211">
        <f t="shared" si="1"/>
        <v>10</v>
      </c>
      <c r="K37" s="211" t="str">
        <f t="shared" si="2"/>
        <v/>
      </c>
      <c r="L37" s="216"/>
      <c r="M37" s="385"/>
      <c r="N37" s="385"/>
      <c r="O37" s="371"/>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38"/>
      <c r="AT37" s="338"/>
      <c r="AU37" s="338"/>
      <c r="AV37" s="338"/>
      <c r="AW37" s="338"/>
      <c r="AX37" s="338"/>
      <c r="AY37" s="338"/>
      <c r="AZ37" s="338"/>
      <c r="BA37" s="338"/>
      <c r="BB37" s="338"/>
      <c r="BC37" s="338"/>
      <c r="BD37" s="338"/>
      <c r="BE37" s="338"/>
      <c r="BF37" s="338"/>
      <c r="BG37" s="338"/>
      <c r="BH37" s="338"/>
      <c r="BI37" s="338"/>
      <c r="BJ37" s="338"/>
      <c r="BK37" s="338"/>
      <c r="BL37" s="338"/>
      <c r="BM37" s="338"/>
      <c r="BN37" s="338"/>
      <c r="BO37" s="338"/>
      <c r="BP37" s="338"/>
      <c r="BQ37" s="338"/>
      <c r="BR37" s="338"/>
      <c r="BS37" s="338"/>
      <c r="BT37" s="338"/>
      <c r="BU37" s="338"/>
      <c r="BV37" s="338"/>
      <c r="BW37" s="338"/>
      <c r="BX37" s="338"/>
      <c r="BY37" s="338"/>
      <c r="BZ37" s="338"/>
      <c r="CA37" s="338"/>
      <c r="CB37" s="338"/>
      <c r="CC37" s="338"/>
      <c r="CD37" s="338"/>
      <c r="CE37" s="338"/>
      <c r="CF37" s="338"/>
      <c r="CG37" s="338"/>
      <c r="CH37" s="338"/>
      <c r="CI37" s="338"/>
      <c r="CJ37" s="338"/>
      <c r="CK37" s="338"/>
      <c r="CL37" s="338"/>
      <c r="CM37" s="338"/>
      <c r="CN37" s="338"/>
      <c r="CO37" s="338"/>
    </row>
    <row r="38" spans="1:93" s="314" customFormat="1" ht="27" customHeight="1" x14ac:dyDescent="0.2">
      <c r="A38" s="365">
        <v>15</v>
      </c>
      <c r="B38" s="254" t="s">
        <v>121</v>
      </c>
      <c r="C38" s="372" t="s">
        <v>436</v>
      </c>
      <c r="D38" s="369"/>
      <c r="E38" s="373" t="s">
        <v>123</v>
      </c>
      <c r="F38" s="211"/>
      <c r="G38" s="211"/>
      <c r="H38" s="211"/>
      <c r="I38" s="211"/>
      <c r="J38" s="211"/>
      <c r="K38" s="210"/>
      <c r="L38" s="216"/>
      <c r="M38" s="385"/>
      <c r="N38" s="385"/>
      <c r="O38" s="371"/>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38"/>
      <c r="AT38" s="338"/>
      <c r="AU38" s="338"/>
      <c r="AV38" s="338"/>
      <c r="AW38" s="338"/>
      <c r="AX38" s="338"/>
      <c r="AY38" s="338"/>
      <c r="AZ38" s="338"/>
      <c r="BA38" s="338"/>
      <c r="BB38" s="338"/>
      <c r="BC38" s="338"/>
      <c r="BD38" s="338"/>
      <c r="BE38" s="338"/>
      <c r="BF38" s="338"/>
      <c r="BG38" s="338"/>
      <c r="BH38" s="338"/>
      <c r="BI38" s="338"/>
      <c r="BJ38" s="338"/>
      <c r="BK38" s="338"/>
      <c r="BL38" s="338"/>
      <c r="BM38" s="338"/>
      <c r="BN38" s="338"/>
      <c r="BO38" s="338"/>
      <c r="BP38" s="338"/>
      <c r="BQ38" s="338"/>
      <c r="BR38" s="338"/>
      <c r="BS38" s="338"/>
      <c r="BT38" s="338"/>
      <c r="BU38" s="338"/>
      <c r="BV38" s="338"/>
      <c r="BW38" s="338"/>
      <c r="BX38" s="338"/>
      <c r="BY38" s="338"/>
      <c r="BZ38" s="338"/>
      <c r="CA38" s="338"/>
      <c r="CB38" s="338"/>
      <c r="CC38" s="338"/>
      <c r="CD38" s="338"/>
      <c r="CE38" s="338"/>
      <c r="CF38" s="338"/>
      <c r="CG38" s="338"/>
      <c r="CH38" s="338"/>
      <c r="CI38" s="338"/>
      <c r="CJ38" s="338"/>
      <c r="CK38" s="338"/>
      <c r="CL38" s="338"/>
      <c r="CM38" s="338"/>
      <c r="CN38" s="338"/>
      <c r="CO38" s="338"/>
    </row>
    <row r="39" spans="1:93" s="314" customFormat="1" ht="27" customHeight="1" x14ac:dyDescent="0.2">
      <c r="A39" s="365" t="s">
        <v>440</v>
      </c>
      <c r="B39" s="255" t="s">
        <v>124</v>
      </c>
      <c r="C39" s="367" t="s">
        <v>346</v>
      </c>
      <c r="D39" s="374"/>
      <c r="E39" s="375"/>
      <c r="F39" s="376"/>
      <c r="G39" s="377"/>
      <c r="H39" s="377"/>
      <c r="I39" s="378"/>
      <c r="J39" s="211"/>
      <c r="K39" s="211"/>
      <c r="L39" s="386"/>
      <c r="M39" s="385"/>
      <c r="N39" s="385"/>
      <c r="O39" s="371"/>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8"/>
      <c r="AU39" s="338"/>
      <c r="AV39" s="338"/>
      <c r="AW39" s="338"/>
      <c r="AX39" s="338"/>
      <c r="AY39" s="338"/>
      <c r="AZ39" s="338"/>
      <c r="BA39" s="338"/>
      <c r="BB39" s="338"/>
      <c r="BC39" s="338"/>
      <c r="BD39" s="338"/>
      <c r="BE39" s="338"/>
      <c r="BF39" s="338"/>
      <c r="BG39" s="338"/>
      <c r="BH39" s="338"/>
      <c r="BI39" s="338"/>
      <c r="BJ39" s="338"/>
      <c r="BK39" s="338"/>
      <c r="BL39" s="338"/>
      <c r="BM39" s="338"/>
      <c r="BN39" s="338"/>
      <c r="BO39" s="338"/>
      <c r="BP39" s="338"/>
      <c r="BQ39" s="338"/>
      <c r="BR39" s="338"/>
      <c r="BS39" s="338"/>
      <c r="BT39" s="338"/>
      <c r="BU39" s="338"/>
      <c r="BV39" s="338"/>
      <c r="BW39" s="338"/>
      <c r="BX39" s="338"/>
      <c r="BY39" s="338"/>
      <c r="BZ39" s="338"/>
      <c r="CA39" s="338"/>
      <c r="CB39" s="338"/>
      <c r="CC39" s="338"/>
      <c r="CD39" s="338"/>
      <c r="CE39" s="338"/>
      <c r="CF39" s="338"/>
      <c r="CG39" s="338"/>
      <c r="CH39" s="338"/>
      <c r="CI39" s="338"/>
      <c r="CJ39" s="338"/>
      <c r="CK39" s="338"/>
      <c r="CL39" s="338"/>
      <c r="CM39" s="338"/>
      <c r="CN39" s="338"/>
      <c r="CO39" s="338"/>
    </row>
    <row r="40" spans="1:93" ht="24" x14ac:dyDescent="0.15">
      <c r="A40" s="315"/>
      <c r="B40" s="315"/>
      <c r="C40" s="315"/>
      <c r="D40" s="315"/>
      <c r="E40" s="315"/>
      <c r="F40" s="315"/>
      <c r="G40" s="315"/>
      <c r="H40" s="315"/>
      <c r="I40" s="315"/>
      <c r="J40" s="315"/>
      <c r="K40" s="315"/>
      <c r="L40" s="384"/>
      <c r="M40" s="94"/>
      <c r="N40" s="94"/>
      <c r="O40" s="324"/>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row>
    <row r="41" spans="1:93" ht="24" x14ac:dyDescent="0.15">
      <c r="A41" s="310"/>
      <c r="B41" s="310"/>
      <c r="C41" s="310"/>
      <c r="D41" s="310"/>
      <c r="E41" s="310"/>
      <c r="F41" s="310"/>
      <c r="G41" s="310"/>
      <c r="H41" s="310"/>
      <c r="I41" s="310"/>
      <c r="J41" s="310"/>
      <c r="K41" s="310"/>
      <c r="L41" s="310"/>
      <c r="M41" s="315"/>
      <c r="N41" s="315"/>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row>
    <row r="42" spans="1:93" ht="24" x14ac:dyDescent="0.15">
      <c r="A42" s="310"/>
      <c r="B42" s="310"/>
      <c r="C42" s="310"/>
      <c r="D42" s="310"/>
      <c r="E42" s="310"/>
      <c r="F42" s="310"/>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row>
    <row r="43" spans="1:93" ht="24" x14ac:dyDescent="0.15">
      <c r="A43" s="310"/>
      <c r="B43" s="310"/>
      <c r="C43" s="310"/>
      <c r="D43" s="310"/>
      <c r="E43" s="310"/>
      <c r="F43" s="310"/>
      <c r="G43" s="310"/>
      <c r="H43" s="310"/>
      <c r="I43" s="310"/>
      <c r="J43" s="310"/>
      <c r="K43" s="310"/>
      <c r="L43" s="310"/>
      <c r="M43" s="310"/>
      <c r="N43" s="310"/>
      <c r="O43" s="310"/>
      <c r="P43" s="310"/>
      <c r="Q43" s="310"/>
      <c r="R43" s="310"/>
      <c r="S43" s="310"/>
      <c r="T43" s="310"/>
      <c r="U43" s="310"/>
      <c r="V43" s="310"/>
      <c r="W43" s="310"/>
      <c r="X43" s="310"/>
      <c r="Y43" s="310"/>
      <c r="Z43" s="310"/>
      <c r="AA43" s="310"/>
      <c r="AB43" s="310"/>
      <c r="AC43" s="310"/>
      <c r="AD43" s="310"/>
      <c r="AE43" s="310"/>
      <c r="AF43" s="310"/>
      <c r="AG43" s="310"/>
      <c r="AH43" s="310"/>
      <c r="AI43" s="310"/>
      <c r="AJ43" s="310"/>
      <c r="AK43" s="310"/>
      <c r="AL43" s="310"/>
      <c r="AM43" s="310"/>
      <c r="AN43" s="310"/>
      <c r="AO43" s="310"/>
      <c r="AP43" s="310"/>
      <c r="AQ43" s="310"/>
      <c r="AR43" s="310"/>
      <c r="AS43" s="310"/>
      <c r="AT43" s="310"/>
      <c r="AU43" s="310"/>
      <c r="AV43" s="310"/>
      <c r="AW43" s="310"/>
      <c r="AX43" s="310"/>
      <c r="AY43" s="310"/>
      <c r="AZ43" s="310"/>
      <c r="BA43" s="310"/>
      <c r="BB43" s="310"/>
      <c r="BC43" s="310"/>
      <c r="BD43" s="310"/>
      <c r="BE43" s="310"/>
      <c r="BF43" s="310"/>
      <c r="BG43" s="310"/>
      <c r="BH43" s="310"/>
      <c r="BI43" s="310"/>
      <c r="BJ43" s="310"/>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310"/>
      <c r="CH43" s="310"/>
      <c r="CI43" s="310"/>
      <c r="CJ43" s="310"/>
      <c r="CK43" s="310"/>
      <c r="CL43" s="310"/>
      <c r="CM43" s="310"/>
      <c r="CN43" s="310"/>
      <c r="CO43" s="310"/>
    </row>
    <row r="44" spans="1:93" ht="24" x14ac:dyDescent="0.15">
      <c r="A44" s="310"/>
      <c r="B44" s="310"/>
      <c r="C44" s="310"/>
      <c r="D44" s="310"/>
      <c r="E44" s="310"/>
      <c r="F44" s="310"/>
      <c r="G44" s="310"/>
      <c r="H44" s="310"/>
      <c r="I44" s="310"/>
      <c r="J44" s="310"/>
      <c r="K44" s="310"/>
      <c r="L44" s="310"/>
      <c r="M44" s="310"/>
      <c r="N44" s="310"/>
      <c r="O44" s="310"/>
      <c r="P44" s="310"/>
      <c r="Q44" s="310"/>
      <c r="R44" s="310"/>
      <c r="S44" s="310"/>
      <c r="T44" s="310"/>
      <c r="U44" s="310"/>
      <c r="V44" s="310"/>
      <c r="W44" s="310"/>
      <c r="X44" s="310"/>
      <c r="Y44" s="310"/>
      <c r="Z44" s="310"/>
      <c r="AA44" s="310"/>
      <c r="AB44" s="310"/>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10"/>
      <c r="AY44" s="310"/>
      <c r="AZ44" s="310"/>
      <c r="BA44" s="310"/>
      <c r="BB44" s="310"/>
      <c r="BC44" s="310"/>
      <c r="BD44" s="310"/>
      <c r="BE44" s="310"/>
      <c r="BF44" s="310"/>
      <c r="BG44" s="310"/>
      <c r="BH44" s="310"/>
      <c r="BI44" s="310"/>
      <c r="BJ44" s="310"/>
      <c r="BK44" s="310"/>
      <c r="BL44" s="310"/>
      <c r="BM44" s="310"/>
      <c r="BN44" s="310"/>
      <c r="BO44" s="310"/>
      <c r="BP44" s="310"/>
      <c r="BQ44" s="310"/>
      <c r="BR44" s="310"/>
      <c r="BS44" s="310"/>
      <c r="BT44" s="310"/>
      <c r="BU44" s="310"/>
      <c r="BV44" s="310"/>
      <c r="BW44" s="310"/>
      <c r="BX44" s="310"/>
      <c r="BY44" s="310"/>
      <c r="BZ44" s="310"/>
      <c r="CA44" s="310"/>
      <c r="CB44" s="310"/>
      <c r="CC44" s="310"/>
      <c r="CD44" s="310"/>
      <c r="CE44" s="310"/>
      <c r="CF44" s="310"/>
      <c r="CG44" s="310"/>
      <c r="CH44" s="310"/>
      <c r="CI44" s="310"/>
      <c r="CJ44" s="310"/>
      <c r="CK44" s="310"/>
      <c r="CL44" s="310"/>
      <c r="CM44" s="310"/>
      <c r="CN44" s="310"/>
      <c r="CO44" s="310"/>
    </row>
    <row r="45" spans="1:93" ht="24" x14ac:dyDescent="0.15">
      <c r="A45" s="310"/>
      <c r="B45" s="310"/>
      <c r="C45" s="310"/>
      <c r="D45" s="310"/>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310"/>
      <c r="AV45" s="310"/>
      <c r="AW45" s="310"/>
      <c r="AX45" s="310"/>
      <c r="AY45" s="310"/>
      <c r="AZ45" s="310"/>
      <c r="BA45" s="310"/>
      <c r="BB45" s="310"/>
      <c r="BC45" s="310"/>
      <c r="BD45" s="310"/>
      <c r="BE45" s="310"/>
      <c r="BF45" s="310"/>
      <c r="BG45" s="310"/>
      <c r="BH45" s="310"/>
      <c r="BI45" s="310"/>
      <c r="BJ45" s="310"/>
      <c r="BK45" s="310"/>
      <c r="BL45" s="310"/>
      <c r="BM45" s="310"/>
      <c r="BN45" s="310"/>
      <c r="BO45" s="310"/>
      <c r="BP45" s="310"/>
      <c r="BQ45" s="310"/>
      <c r="BR45" s="310"/>
      <c r="BS45" s="310"/>
      <c r="BT45" s="310"/>
      <c r="BU45" s="310"/>
      <c r="BV45" s="310"/>
      <c r="BW45" s="310"/>
      <c r="BX45" s="310"/>
      <c r="BY45" s="310"/>
      <c r="BZ45" s="310"/>
      <c r="CA45" s="310"/>
      <c r="CB45" s="310"/>
      <c r="CC45" s="310"/>
      <c r="CD45" s="310"/>
      <c r="CE45" s="310"/>
      <c r="CF45" s="310"/>
      <c r="CG45" s="310"/>
      <c r="CH45" s="310"/>
      <c r="CI45" s="310"/>
      <c r="CJ45" s="310"/>
      <c r="CK45" s="310"/>
      <c r="CL45" s="310"/>
      <c r="CM45" s="310"/>
      <c r="CN45" s="310"/>
      <c r="CO45" s="310"/>
    </row>
    <row r="46" spans="1:93" ht="24" x14ac:dyDescent="0.15">
      <c r="A46" s="310"/>
      <c r="B46" s="310"/>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row>
    <row r="47" spans="1:93" ht="24" x14ac:dyDescent="0.15">
      <c r="A47" s="310"/>
      <c r="B47" s="310"/>
      <c r="C47" s="310"/>
      <c r="D47" s="310"/>
      <c r="E47" s="310"/>
      <c r="F47" s="310"/>
      <c r="G47" s="310"/>
      <c r="H47" s="310"/>
      <c r="I47" s="310"/>
      <c r="J47" s="310"/>
      <c r="K47" s="310"/>
      <c r="L47" s="310"/>
      <c r="M47" s="310"/>
      <c r="N47" s="310"/>
      <c r="O47" s="310"/>
      <c r="P47" s="310"/>
      <c r="Q47" s="310"/>
      <c r="R47" s="310"/>
      <c r="S47" s="310"/>
      <c r="T47" s="310"/>
      <c r="U47" s="310"/>
      <c r="V47" s="310"/>
      <c r="W47" s="310"/>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310"/>
      <c r="AV47" s="310"/>
      <c r="AW47" s="310"/>
      <c r="AX47" s="310"/>
      <c r="AY47" s="310"/>
      <c r="AZ47" s="310"/>
      <c r="BA47" s="310"/>
      <c r="BB47" s="310"/>
      <c r="BC47" s="310"/>
      <c r="BD47" s="310"/>
      <c r="BE47" s="310"/>
      <c r="BF47" s="310"/>
      <c r="BG47" s="310"/>
      <c r="BH47" s="310"/>
      <c r="BI47" s="310"/>
      <c r="BJ47" s="310"/>
      <c r="BK47" s="310"/>
      <c r="BL47" s="310"/>
      <c r="BM47" s="310"/>
      <c r="BN47" s="310"/>
      <c r="BO47" s="310"/>
      <c r="BP47" s="310"/>
      <c r="BQ47" s="310"/>
      <c r="BR47" s="310"/>
      <c r="BS47" s="310"/>
      <c r="BT47" s="310"/>
      <c r="BU47" s="310"/>
      <c r="BV47" s="310"/>
      <c r="BW47" s="310"/>
      <c r="BX47" s="310"/>
      <c r="BY47" s="310"/>
      <c r="BZ47" s="310"/>
      <c r="CA47" s="310"/>
      <c r="CB47" s="310"/>
      <c r="CC47" s="310"/>
      <c r="CD47" s="310"/>
      <c r="CE47" s="310"/>
      <c r="CF47" s="310"/>
      <c r="CG47" s="310"/>
      <c r="CH47" s="310"/>
      <c r="CI47" s="310"/>
      <c r="CJ47" s="310"/>
      <c r="CK47" s="310"/>
      <c r="CL47" s="310"/>
      <c r="CM47" s="310"/>
      <c r="CN47" s="310"/>
      <c r="CO47" s="310"/>
    </row>
    <row r="48" spans="1:93" ht="24" x14ac:dyDescent="0.15">
      <c r="A48" s="310"/>
      <c r="B48" s="310"/>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0"/>
      <c r="BQ48" s="310"/>
      <c r="BR48" s="310"/>
      <c r="BS48" s="310"/>
      <c r="BT48" s="310"/>
      <c r="BU48" s="310"/>
      <c r="BV48" s="310"/>
      <c r="BW48" s="310"/>
      <c r="BX48" s="310"/>
      <c r="BY48" s="310"/>
      <c r="BZ48" s="310"/>
      <c r="CA48" s="310"/>
      <c r="CB48" s="310"/>
      <c r="CC48" s="310"/>
      <c r="CD48" s="310"/>
      <c r="CE48" s="310"/>
      <c r="CF48" s="310"/>
      <c r="CG48" s="310"/>
      <c r="CH48" s="310"/>
      <c r="CI48" s="310"/>
      <c r="CJ48" s="310"/>
      <c r="CK48" s="310"/>
      <c r="CL48" s="310"/>
      <c r="CM48" s="310"/>
      <c r="CN48" s="310"/>
      <c r="CO48" s="310"/>
    </row>
    <row r="49" spans="1:93" ht="24" x14ac:dyDescent="0.15">
      <c r="A49" s="310"/>
      <c r="B49" s="310"/>
      <c r="C49" s="310"/>
      <c r="D49" s="310"/>
      <c r="E49" s="310"/>
      <c r="F49" s="310"/>
      <c r="G49" s="310"/>
      <c r="H49" s="310"/>
      <c r="I49" s="310"/>
      <c r="J49" s="310"/>
      <c r="K49" s="310"/>
      <c r="L49" s="310"/>
      <c r="M49" s="310"/>
      <c r="N49" s="310"/>
      <c r="O49" s="310"/>
      <c r="P49" s="310"/>
      <c r="Q49" s="310"/>
      <c r="R49" s="310"/>
      <c r="S49" s="310"/>
      <c r="T49" s="310"/>
      <c r="U49" s="310"/>
      <c r="V49" s="310"/>
      <c r="W49" s="310"/>
      <c r="X49" s="310"/>
      <c r="Y49" s="310"/>
      <c r="Z49" s="310"/>
      <c r="AA49" s="310"/>
      <c r="AB49" s="310"/>
      <c r="AC49" s="310"/>
      <c r="AD49" s="310"/>
      <c r="AE49" s="310"/>
      <c r="AF49" s="310"/>
      <c r="AG49" s="310"/>
      <c r="AH49" s="310"/>
      <c r="AI49" s="310"/>
      <c r="AJ49" s="310"/>
      <c r="AK49" s="310"/>
      <c r="AL49" s="310"/>
      <c r="AM49" s="310"/>
      <c r="AN49" s="310"/>
      <c r="AO49" s="310"/>
      <c r="AP49" s="310"/>
      <c r="AQ49" s="310"/>
      <c r="AR49" s="310"/>
      <c r="AS49" s="310"/>
      <c r="AT49" s="310"/>
      <c r="AU49" s="310"/>
      <c r="AV49" s="310"/>
      <c r="AW49" s="310"/>
      <c r="AX49" s="310"/>
      <c r="AY49" s="310"/>
      <c r="AZ49" s="310"/>
      <c r="BA49" s="310"/>
      <c r="BB49" s="310"/>
      <c r="BC49" s="310"/>
      <c r="BD49" s="310"/>
      <c r="BE49" s="310"/>
      <c r="BF49" s="310"/>
      <c r="BG49" s="310"/>
      <c r="BH49" s="310"/>
      <c r="BI49" s="310"/>
      <c r="BJ49" s="310"/>
      <c r="BK49" s="310"/>
      <c r="BL49" s="310"/>
      <c r="BM49" s="310"/>
      <c r="BN49" s="310"/>
      <c r="BO49" s="310"/>
      <c r="BP49" s="310"/>
      <c r="BQ49" s="310"/>
      <c r="BR49" s="310"/>
      <c r="BS49" s="310"/>
      <c r="BT49" s="310"/>
      <c r="BU49" s="310"/>
      <c r="BV49" s="310"/>
      <c r="BW49" s="310"/>
      <c r="BX49" s="310"/>
      <c r="BY49" s="310"/>
      <c r="BZ49" s="310"/>
      <c r="CA49" s="310"/>
      <c r="CB49" s="310"/>
      <c r="CC49" s="310"/>
      <c r="CD49" s="310"/>
      <c r="CE49" s="310"/>
      <c r="CF49" s="310"/>
      <c r="CG49" s="310"/>
      <c r="CH49" s="310"/>
      <c r="CI49" s="310"/>
      <c r="CJ49" s="310"/>
      <c r="CK49" s="310"/>
      <c r="CL49" s="310"/>
      <c r="CM49" s="310"/>
      <c r="CN49" s="310"/>
      <c r="CO49" s="310"/>
    </row>
    <row r="50" spans="1:93" ht="24" x14ac:dyDescent="0.15">
      <c r="A50" s="310"/>
      <c r="B50" s="310"/>
      <c r="C50" s="310"/>
      <c r="D50" s="310"/>
      <c r="E50" s="310"/>
      <c r="F50" s="310"/>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310"/>
      <c r="BA50" s="310"/>
      <c r="BB50" s="310"/>
      <c r="BC50" s="310"/>
      <c r="BD50" s="310"/>
      <c r="BE50" s="310"/>
      <c r="BF50" s="310"/>
      <c r="BG50" s="310"/>
      <c r="BH50" s="310"/>
      <c r="BI50" s="310"/>
      <c r="BJ50" s="310"/>
      <c r="BK50" s="310"/>
      <c r="BL50" s="310"/>
      <c r="BM50" s="310"/>
      <c r="BN50" s="310"/>
      <c r="BO50" s="310"/>
      <c r="BP50" s="310"/>
      <c r="BQ50" s="310"/>
      <c r="BR50" s="310"/>
      <c r="BS50" s="310"/>
      <c r="BT50" s="310"/>
      <c r="BU50" s="310"/>
      <c r="BV50" s="310"/>
      <c r="BW50" s="310"/>
      <c r="BX50" s="310"/>
      <c r="BY50" s="310"/>
      <c r="BZ50" s="310"/>
      <c r="CA50" s="310"/>
      <c r="CB50" s="310"/>
      <c r="CC50" s="310"/>
      <c r="CD50" s="310"/>
      <c r="CE50" s="310"/>
      <c r="CF50" s="310"/>
      <c r="CG50" s="310"/>
      <c r="CH50" s="310"/>
      <c r="CI50" s="310"/>
      <c r="CJ50" s="310"/>
      <c r="CK50" s="310"/>
      <c r="CL50" s="310"/>
      <c r="CM50" s="310"/>
      <c r="CN50" s="310"/>
      <c r="CO50" s="310"/>
    </row>
    <row r="51" spans="1:93" ht="24" x14ac:dyDescent="0.15">
      <c r="A51" s="310"/>
      <c r="B51" s="310"/>
      <c r="C51" s="310"/>
      <c r="D51" s="310"/>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310"/>
      <c r="AI51" s="310"/>
      <c r="AJ51" s="310"/>
      <c r="AK51" s="310"/>
      <c r="AL51" s="310"/>
      <c r="AM51" s="310"/>
      <c r="AN51" s="310"/>
      <c r="AO51" s="310"/>
      <c r="AP51" s="310"/>
      <c r="AQ51" s="310"/>
      <c r="AR51" s="310"/>
      <c r="AS51" s="310"/>
      <c r="AT51" s="310"/>
      <c r="AU51" s="310"/>
      <c r="AV51" s="310"/>
      <c r="AW51" s="310"/>
      <c r="AX51" s="310"/>
      <c r="AY51" s="310"/>
      <c r="AZ51" s="310"/>
      <c r="BA51" s="310"/>
      <c r="BB51" s="310"/>
      <c r="BC51" s="310"/>
      <c r="BD51" s="310"/>
      <c r="BE51" s="310"/>
      <c r="BF51" s="310"/>
      <c r="BG51" s="310"/>
      <c r="BH51" s="310"/>
      <c r="BI51" s="310"/>
      <c r="BJ51" s="310"/>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310"/>
      <c r="CH51" s="310"/>
      <c r="CI51" s="310"/>
      <c r="CJ51" s="310"/>
      <c r="CK51" s="310"/>
      <c r="CL51" s="310"/>
      <c r="CM51" s="310"/>
      <c r="CN51" s="310"/>
      <c r="CO51" s="310"/>
    </row>
    <row r="52" spans="1:93" ht="24" x14ac:dyDescent="0.15">
      <c r="A52" s="310"/>
      <c r="B52" s="310"/>
      <c r="C52" s="310"/>
      <c r="D52" s="310"/>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row>
    <row r="53" spans="1:93" ht="24" x14ac:dyDescent="0.15">
      <c r="A53" s="310"/>
      <c r="B53" s="310"/>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0"/>
      <c r="BQ53" s="310"/>
      <c r="BR53" s="310"/>
      <c r="BS53" s="310"/>
      <c r="BT53" s="310"/>
      <c r="BU53" s="310"/>
      <c r="BV53" s="310"/>
      <c r="BW53" s="310"/>
      <c r="BX53" s="310"/>
      <c r="BY53" s="310"/>
      <c r="BZ53" s="310"/>
      <c r="CA53" s="310"/>
      <c r="CB53" s="310"/>
      <c r="CC53" s="310"/>
      <c r="CD53" s="310"/>
      <c r="CE53" s="310"/>
      <c r="CF53" s="310"/>
      <c r="CG53" s="310"/>
      <c r="CH53" s="310"/>
      <c r="CI53" s="310"/>
      <c r="CJ53" s="310"/>
      <c r="CK53" s="310"/>
      <c r="CL53" s="310"/>
      <c r="CM53" s="310"/>
      <c r="CN53" s="310"/>
      <c r="CO53" s="310"/>
    </row>
    <row r="54" spans="1:93" ht="24" x14ac:dyDescent="0.15">
      <c r="A54" s="310"/>
      <c r="B54" s="310"/>
      <c r="C54" s="310"/>
      <c r="D54" s="310"/>
      <c r="E54" s="310"/>
      <c r="F54" s="310"/>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310"/>
      <c r="BC54" s="310"/>
      <c r="BD54" s="310"/>
      <c r="BE54" s="310"/>
      <c r="BF54" s="310"/>
      <c r="BG54" s="310"/>
      <c r="BH54" s="310"/>
      <c r="BI54" s="310"/>
      <c r="BJ54" s="310"/>
      <c r="BK54" s="310"/>
      <c r="BL54" s="310"/>
      <c r="BM54" s="310"/>
      <c r="BN54" s="310"/>
      <c r="BO54" s="310"/>
      <c r="BP54" s="310"/>
      <c r="BQ54" s="310"/>
      <c r="BR54" s="310"/>
      <c r="BS54" s="310"/>
      <c r="BT54" s="310"/>
      <c r="BU54" s="310"/>
      <c r="BV54" s="310"/>
      <c r="BW54" s="310"/>
      <c r="BX54" s="310"/>
      <c r="BY54" s="310"/>
      <c r="BZ54" s="310"/>
      <c r="CA54" s="310"/>
      <c r="CB54" s="310"/>
      <c r="CC54" s="310"/>
      <c r="CD54" s="310"/>
      <c r="CE54" s="310"/>
      <c r="CF54" s="310"/>
      <c r="CG54" s="310"/>
      <c r="CH54" s="310"/>
      <c r="CI54" s="310"/>
      <c r="CJ54" s="310"/>
      <c r="CK54" s="310"/>
      <c r="CL54" s="310"/>
      <c r="CM54" s="310"/>
      <c r="CN54" s="310"/>
      <c r="CO54" s="310"/>
    </row>
    <row r="55" spans="1:93" ht="24" x14ac:dyDescent="0.15">
      <c r="A55" s="310"/>
      <c r="B55" s="310"/>
      <c r="C55" s="310"/>
      <c r="D55" s="310"/>
      <c r="E55" s="310"/>
      <c r="F55" s="310"/>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c r="AE55" s="310"/>
      <c r="AF55" s="310"/>
      <c r="AG55" s="310"/>
      <c r="AH55" s="310"/>
      <c r="AI55" s="310"/>
      <c r="AJ55" s="310"/>
      <c r="AK55" s="310"/>
      <c r="AL55" s="310"/>
      <c r="AM55" s="310"/>
      <c r="AN55" s="310"/>
      <c r="AO55" s="310"/>
      <c r="AP55" s="310"/>
      <c r="AQ55" s="310"/>
      <c r="AR55" s="310"/>
      <c r="AS55" s="310"/>
      <c r="AT55" s="310"/>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310"/>
      <c r="BT55" s="310"/>
      <c r="BU55" s="310"/>
      <c r="BV55" s="310"/>
      <c r="BW55" s="310"/>
      <c r="BX55" s="310"/>
      <c r="BY55" s="310"/>
      <c r="BZ55" s="310"/>
      <c r="CA55" s="310"/>
      <c r="CB55" s="310"/>
      <c r="CC55" s="310"/>
      <c r="CD55" s="310"/>
      <c r="CE55" s="310"/>
      <c r="CF55" s="310"/>
      <c r="CG55" s="310"/>
      <c r="CH55" s="310"/>
      <c r="CI55" s="310"/>
      <c r="CJ55" s="310"/>
      <c r="CK55" s="310"/>
      <c r="CL55" s="310"/>
      <c r="CM55" s="310"/>
      <c r="CN55" s="310"/>
      <c r="CO55" s="310"/>
    </row>
    <row r="56" spans="1:93" ht="24" x14ac:dyDescent="0.15">
      <c r="A56" s="310"/>
      <c r="B56" s="310"/>
      <c r="C56" s="310"/>
      <c r="D56" s="310"/>
      <c r="E56" s="310"/>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10"/>
      <c r="AJ56" s="310"/>
      <c r="AK56" s="310"/>
      <c r="AL56" s="310"/>
      <c r="AM56" s="310"/>
      <c r="AN56" s="310"/>
      <c r="AO56" s="310"/>
      <c r="AP56" s="310"/>
      <c r="AQ56" s="310"/>
      <c r="AR56" s="310"/>
      <c r="AS56" s="310"/>
      <c r="AT56" s="310"/>
      <c r="AU56" s="310"/>
      <c r="AV56" s="310"/>
      <c r="AW56" s="310"/>
      <c r="AX56" s="310"/>
      <c r="AY56" s="310"/>
      <c r="AZ56" s="310"/>
      <c r="BA56" s="310"/>
      <c r="BB56" s="310"/>
      <c r="BC56" s="310"/>
      <c r="BD56" s="310"/>
      <c r="BE56" s="310"/>
      <c r="BF56" s="310"/>
      <c r="BG56" s="310"/>
      <c r="BH56" s="310"/>
      <c r="BI56" s="310"/>
      <c r="BJ56" s="310"/>
      <c r="BK56" s="310"/>
      <c r="BL56" s="310"/>
      <c r="BM56" s="310"/>
      <c r="BN56" s="310"/>
      <c r="BO56" s="310"/>
      <c r="BP56" s="310"/>
      <c r="BQ56" s="310"/>
      <c r="BR56" s="310"/>
      <c r="BS56" s="310"/>
      <c r="BT56" s="310"/>
      <c r="BU56" s="310"/>
      <c r="BV56" s="310"/>
      <c r="BW56" s="310"/>
      <c r="BX56" s="310"/>
      <c r="BY56" s="310"/>
      <c r="BZ56" s="310"/>
      <c r="CA56" s="310"/>
      <c r="CB56" s="310"/>
      <c r="CC56" s="310"/>
      <c r="CD56" s="310"/>
      <c r="CE56" s="310"/>
      <c r="CF56" s="310"/>
      <c r="CG56" s="310"/>
      <c r="CH56" s="310"/>
      <c r="CI56" s="310"/>
      <c r="CJ56" s="310"/>
      <c r="CK56" s="310"/>
      <c r="CL56" s="310"/>
      <c r="CM56" s="310"/>
      <c r="CN56" s="310"/>
      <c r="CO56" s="310"/>
    </row>
    <row r="57" spans="1:93" ht="24" x14ac:dyDescent="0.15">
      <c r="A57" s="310"/>
      <c r="B57" s="310"/>
      <c r="C57" s="310"/>
      <c r="D57" s="310"/>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0"/>
      <c r="BL57" s="310"/>
      <c r="BM57" s="310"/>
      <c r="BN57" s="310"/>
      <c r="BO57" s="310"/>
      <c r="BP57" s="310"/>
      <c r="BQ57" s="310"/>
      <c r="BR57" s="310"/>
      <c r="BS57" s="310"/>
      <c r="BT57" s="310"/>
      <c r="BU57" s="310"/>
      <c r="BV57" s="310"/>
      <c r="BW57" s="310"/>
      <c r="BX57" s="310"/>
      <c r="BY57" s="310"/>
      <c r="BZ57" s="310"/>
      <c r="CA57" s="310"/>
      <c r="CB57" s="310"/>
      <c r="CC57" s="310"/>
      <c r="CD57" s="310"/>
      <c r="CE57" s="310"/>
      <c r="CF57" s="310"/>
      <c r="CG57" s="310"/>
      <c r="CH57" s="310"/>
      <c r="CI57" s="310"/>
      <c r="CJ57" s="310"/>
      <c r="CK57" s="310"/>
      <c r="CL57" s="310"/>
      <c r="CM57" s="310"/>
      <c r="CN57" s="310"/>
      <c r="CO57" s="310"/>
    </row>
    <row r="58" spans="1:93" ht="24" x14ac:dyDescent="0.15">
      <c r="A58" s="310"/>
      <c r="B58" s="310"/>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0"/>
      <c r="BJ58" s="310"/>
      <c r="BK58" s="310"/>
      <c r="BL58" s="310"/>
      <c r="BM58" s="310"/>
      <c r="BN58" s="310"/>
      <c r="BO58" s="310"/>
      <c r="BP58" s="310"/>
      <c r="BQ58" s="310"/>
      <c r="BR58" s="310"/>
      <c r="BS58" s="310"/>
      <c r="BT58" s="310"/>
      <c r="BU58" s="310"/>
      <c r="BV58" s="310"/>
      <c r="BW58" s="310"/>
      <c r="BX58" s="310"/>
      <c r="BY58" s="310"/>
      <c r="BZ58" s="310"/>
      <c r="CA58" s="310"/>
      <c r="CB58" s="310"/>
      <c r="CC58" s="310"/>
      <c r="CD58" s="310"/>
      <c r="CE58" s="310"/>
      <c r="CF58" s="310"/>
      <c r="CG58" s="310"/>
      <c r="CH58" s="310"/>
      <c r="CI58" s="310"/>
      <c r="CJ58" s="310"/>
      <c r="CK58" s="310"/>
      <c r="CL58" s="310"/>
      <c r="CM58" s="310"/>
      <c r="CN58" s="310"/>
      <c r="CO58" s="310"/>
    </row>
    <row r="59" spans="1:93" ht="24" x14ac:dyDescent="0.15">
      <c r="A59" s="310"/>
      <c r="B59" s="310"/>
      <c r="C59" s="310"/>
      <c r="D59" s="310"/>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c r="BV59" s="310"/>
      <c r="BW59" s="310"/>
      <c r="BX59" s="310"/>
      <c r="BY59" s="310"/>
      <c r="BZ59" s="310"/>
      <c r="CA59" s="310"/>
      <c r="CB59" s="310"/>
      <c r="CC59" s="310"/>
      <c r="CD59" s="310"/>
      <c r="CE59" s="310"/>
      <c r="CF59" s="310"/>
      <c r="CG59" s="310"/>
      <c r="CH59" s="310"/>
      <c r="CI59" s="310"/>
      <c r="CJ59" s="310"/>
      <c r="CK59" s="310"/>
      <c r="CL59" s="310"/>
      <c r="CM59" s="310"/>
      <c r="CN59" s="310"/>
      <c r="CO59" s="310"/>
    </row>
    <row r="60" spans="1:93" ht="24" x14ac:dyDescent="0.15">
      <c r="A60" s="310"/>
      <c r="B60" s="310"/>
      <c r="C60" s="310"/>
      <c r="D60" s="310"/>
      <c r="E60" s="310"/>
      <c r="F60" s="310"/>
      <c r="G60" s="310"/>
      <c r="H60" s="310"/>
      <c r="I60" s="310"/>
      <c r="J60" s="310"/>
      <c r="K60" s="310"/>
      <c r="L60" s="310"/>
      <c r="M60" s="310"/>
      <c r="N60" s="310"/>
      <c r="O60" s="310"/>
      <c r="P60" s="310"/>
      <c r="Q60" s="310"/>
      <c r="R60" s="310"/>
      <c r="S60" s="310"/>
      <c r="T60" s="310"/>
      <c r="U60" s="310"/>
      <c r="V60" s="310"/>
      <c r="W60" s="310"/>
      <c r="X60" s="310"/>
      <c r="Y60" s="310"/>
      <c r="Z60" s="310"/>
      <c r="AA60" s="310"/>
      <c r="AB60" s="31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c r="BS60" s="310"/>
      <c r="BT60" s="310"/>
      <c r="BU60" s="310"/>
      <c r="BV60" s="310"/>
      <c r="BW60" s="310"/>
      <c r="BX60" s="310"/>
      <c r="BY60" s="310"/>
      <c r="BZ60" s="310"/>
      <c r="CA60" s="310"/>
      <c r="CB60" s="310"/>
      <c r="CC60" s="310"/>
      <c r="CD60" s="310"/>
      <c r="CE60" s="310"/>
      <c r="CF60" s="310"/>
      <c r="CG60" s="310"/>
      <c r="CH60" s="310"/>
      <c r="CI60" s="310"/>
      <c r="CJ60" s="310"/>
      <c r="CK60" s="310"/>
      <c r="CL60" s="310"/>
      <c r="CM60" s="310"/>
      <c r="CN60" s="310"/>
      <c r="CO60" s="310"/>
    </row>
    <row r="61" spans="1:93" ht="24" x14ac:dyDescent="0.15">
      <c r="A61" s="310"/>
      <c r="B61" s="310"/>
      <c r="C61" s="310"/>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10"/>
      <c r="BN61" s="310"/>
      <c r="BO61" s="310"/>
      <c r="BP61" s="310"/>
      <c r="BQ61" s="310"/>
      <c r="BR61" s="310"/>
      <c r="BS61" s="310"/>
      <c r="BT61" s="310"/>
      <c r="BU61" s="310"/>
      <c r="BV61" s="310"/>
      <c r="BW61" s="310"/>
      <c r="BX61" s="310"/>
      <c r="BY61" s="310"/>
      <c r="BZ61" s="310"/>
      <c r="CA61" s="310"/>
      <c r="CB61" s="310"/>
      <c r="CC61" s="310"/>
      <c r="CD61" s="310"/>
      <c r="CE61" s="310"/>
      <c r="CF61" s="310"/>
      <c r="CG61" s="310"/>
      <c r="CH61" s="310"/>
      <c r="CI61" s="310"/>
      <c r="CJ61" s="310"/>
      <c r="CK61" s="310"/>
      <c r="CL61" s="310"/>
      <c r="CM61" s="310"/>
      <c r="CN61" s="310"/>
      <c r="CO61" s="310"/>
    </row>
    <row r="62" spans="1:93" ht="24" x14ac:dyDescent="0.15">
      <c r="A62" s="310"/>
      <c r="B62" s="310"/>
      <c r="C62" s="310"/>
      <c r="D62" s="310"/>
      <c r="E62" s="310"/>
      <c r="F62" s="310"/>
      <c r="G62" s="310"/>
      <c r="H62" s="310"/>
      <c r="I62" s="310"/>
      <c r="J62" s="310"/>
      <c r="K62" s="310"/>
      <c r="L62" s="310"/>
      <c r="M62" s="310"/>
      <c r="N62" s="310"/>
      <c r="O62" s="310"/>
      <c r="P62" s="310"/>
      <c r="Q62" s="310"/>
      <c r="R62" s="310"/>
      <c r="S62" s="310"/>
      <c r="T62" s="310"/>
      <c r="U62" s="310"/>
      <c r="V62" s="310"/>
      <c r="W62" s="31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10"/>
      <c r="BE62" s="310"/>
      <c r="BF62" s="310"/>
      <c r="BG62" s="310"/>
      <c r="BH62" s="310"/>
      <c r="BI62" s="310"/>
      <c r="BJ62" s="310"/>
      <c r="BK62" s="310"/>
      <c r="BL62" s="310"/>
      <c r="BM62" s="310"/>
      <c r="BN62" s="310"/>
      <c r="BO62" s="310"/>
      <c r="BP62" s="310"/>
      <c r="BQ62" s="310"/>
      <c r="BR62" s="310"/>
      <c r="BS62" s="310"/>
      <c r="BT62" s="310"/>
      <c r="BU62" s="310"/>
      <c r="BV62" s="310"/>
      <c r="BW62" s="310"/>
      <c r="BX62" s="310"/>
      <c r="BY62" s="310"/>
      <c r="BZ62" s="310"/>
      <c r="CA62" s="310"/>
      <c r="CB62" s="310"/>
      <c r="CC62" s="310"/>
      <c r="CD62" s="310"/>
      <c r="CE62" s="310"/>
      <c r="CF62" s="310"/>
      <c r="CG62" s="310"/>
      <c r="CH62" s="310"/>
      <c r="CI62" s="310"/>
      <c r="CJ62" s="310"/>
      <c r="CK62" s="310"/>
      <c r="CL62" s="310"/>
      <c r="CM62" s="310"/>
      <c r="CN62" s="310"/>
      <c r="CO62" s="310"/>
    </row>
    <row r="63" spans="1:93" ht="24" x14ac:dyDescent="0.15">
      <c r="A63" s="310"/>
      <c r="B63" s="310"/>
      <c r="C63" s="310"/>
      <c r="D63" s="310"/>
      <c r="E63" s="310"/>
      <c r="F63" s="310"/>
      <c r="G63" s="310"/>
      <c r="H63" s="310"/>
      <c r="I63" s="310"/>
      <c r="J63" s="310"/>
      <c r="K63" s="310"/>
      <c r="L63" s="310"/>
      <c r="M63" s="310"/>
      <c r="N63" s="310"/>
      <c r="O63" s="310"/>
      <c r="P63" s="310"/>
      <c r="Q63" s="310"/>
      <c r="R63" s="310"/>
      <c r="S63" s="310"/>
      <c r="T63" s="310"/>
      <c r="U63" s="310"/>
      <c r="V63" s="310"/>
      <c r="W63" s="310"/>
      <c r="X63" s="310"/>
      <c r="Y63" s="310"/>
      <c r="Z63" s="310"/>
      <c r="AA63" s="310"/>
      <c r="AB63" s="310"/>
      <c r="AC63" s="310"/>
      <c r="AD63" s="310"/>
      <c r="AE63" s="310"/>
      <c r="AF63" s="310"/>
      <c r="AG63" s="310"/>
      <c r="AH63" s="310"/>
      <c r="AI63" s="310"/>
      <c r="AJ63" s="310"/>
      <c r="AK63" s="310"/>
      <c r="AL63" s="310"/>
      <c r="AM63" s="310"/>
      <c r="AN63" s="310"/>
      <c r="AO63" s="310"/>
      <c r="AP63" s="310"/>
      <c r="AQ63" s="310"/>
      <c r="AR63" s="310"/>
      <c r="AS63" s="310"/>
      <c r="AT63" s="310"/>
      <c r="AU63" s="310"/>
      <c r="AV63" s="310"/>
      <c r="AW63" s="310"/>
      <c r="AX63" s="310"/>
      <c r="AY63" s="310"/>
      <c r="AZ63" s="310"/>
      <c r="BA63" s="310"/>
      <c r="BB63" s="310"/>
      <c r="BC63" s="310"/>
      <c r="BD63" s="310"/>
      <c r="BE63" s="310"/>
      <c r="BF63" s="310"/>
      <c r="BG63" s="310"/>
      <c r="BH63" s="310"/>
      <c r="BI63" s="310"/>
      <c r="BJ63" s="310"/>
      <c r="BK63" s="310"/>
      <c r="BL63" s="310"/>
      <c r="BM63" s="310"/>
      <c r="BN63" s="310"/>
      <c r="BO63" s="310"/>
      <c r="BP63" s="310"/>
      <c r="BQ63" s="310"/>
      <c r="BR63" s="310"/>
      <c r="BS63" s="310"/>
      <c r="BT63" s="310"/>
      <c r="BU63" s="310"/>
      <c r="BV63" s="310"/>
      <c r="BW63" s="310"/>
      <c r="BX63" s="310"/>
      <c r="BY63" s="310"/>
      <c r="BZ63" s="310"/>
      <c r="CA63" s="310"/>
      <c r="CB63" s="310"/>
      <c r="CC63" s="310"/>
      <c r="CD63" s="310"/>
      <c r="CE63" s="310"/>
      <c r="CF63" s="310"/>
      <c r="CG63" s="310"/>
      <c r="CH63" s="310"/>
      <c r="CI63" s="310"/>
      <c r="CJ63" s="310"/>
      <c r="CK63" s="310"/>
      <c r="CL63" s="310"/>
      <c r="CM63" s="310"/>
      <c r="CN63" s="310"/>
      <c r="CO63" s="310"/>
    </row>
    <row r="64" spans="1:93" ht="24" x14ac:dyDescent="0.15">
      <c r="A64" s="310"/>
      <c r="B64" s="310"/>
      <c r="C64" s="310"/>
      <c r="D64" s="310"/>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c r="AJ64" s="310"/>
      <c r="AK64" s="310"/>
      <c r="AL64" s="310"/>
      <c r="AM64" s="310"/>
      <c r="AN64" s="310"/>
      <c r="AO64" s="310"/>
      <c r="AP64" s="310"/>
      <c r="AQ64" s="310"/>
      <c r="AR64" s="310"/>
      <c r="AS64" s="310"/>
      <c r="AT64" s="310"/>
      <c r="AU64" s="310"/>
      <c r="AV64" s="310"/>
      <c r="AW64" s="310"/>
      <c r="AX64" s="310"/>
      <c r="AY64" s="310"/>
      <c r="AZ64" s="310"/>
      <c r="BA64" s="310"/>
      <c r="BB64" s="310"/>
      <c r="BC64" s="310"/>
      <c r="BD64" s="310"/>
      <c r="BE64" s="310"/>
      <c r="BF64" s="310"/>
      <c r="BG64" s="310"/>
      <c r="BH64" s="310"/>
      <c r="BI64" s="310"/>
      <c r="BJ64" s="310"/>
      <c r="BK64" s="310"/>
      <c r="BL64" s="310"/>
      <c r="BM64" s="310"/>
      <c r="BN64" s="310"/>
      <c r="BO64" s="310"/>
      <c r="BP64" s="310"/>
      <c r="BQ64" s="310"/>
      <c r="BR64" s="310"/>
      <c r="BS64" s="310"/>
      <c r="BT64" s="310"/>
      <c r="BU64" s="310"/>
      <c r="BV64" s="310"/>
      <c r="BW64" s="310"/>
      <c r="BX64" s="310"/>
      <c r="BY64" s="310"/>
      <c r="BZ64" s="310"/>
      <c r="CA64" s="310"/>
      <c r="CB64" s="310"/>
      <c r="CC64" s="310"/>
      <c r="CD64" s="310"/>
      <c r="CE64" s="310"/>
      <c r="CF64" s="310"/>
      <c r="CG64" s="310"/>
      <c r="CH64" s="310"/>
      <c r="CI64" s="310"/>
      <c r="CJ64" s="310"/>
      <c r="CK64" s="310"/>
      <c r="CL64" s="310"/>
      <c r="CM64" s="310"/>
      <c r="CN64" s="310"/>
      <c r="CO64" s="310"/>
    </row>
    <row r="65" spans="1:93" ht="24" x14ac:dyDescent="0.15">
      <c r="A65" s="310"/>
      <c r="B65" s="310"/>
      <c r="C65" s="310"/>
      <c r="D65" s="310"/>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c r="AJ65" s="310"/>
      <c r="AK65" s="310"/>
      <c r="AL65" s="310"/>
      <c r="AM65" s="310"/>
      <c r="AN65" s="310"/>
      <c r="AO65" s="310"/>
      <c r="AP65" s="310"/>
      <c r="AQ65" s="310"/>
      <c r="AR65" s="310"/>
      <c r="AS65" s="310"/>
      <c r="AT65" s="310"/>
      <c r="AU65" s="310"/>
      <c r="AV65" s="310"/>
      <c r="AW65" s="310"/>
      <c r="AX65" s="310"/>
      <c r="AY65" s="310"/>
      <c r="AZ65" s="310"/>
      <c r="BA65" s="310"/>
      <c r="BB65" s="310"/>
      <c r="BC65" s="310"/>
      <c r="BD65" s="310"/>
      <c r="BE65" s="310"/>
      <c r="BF65" s="310"/>
      <c r="BG65" s="310"/>
      <c r="BH65" s="310"/>
      <c r="BI65" s="310"/>
      <c r="BJ65" s="310"/>
      <c r="BK65" s="310"/>
      <c r="BL65" s="310"/>
      <c r="BM65" s="310"/>
      <c r="BN65" s="310"/>
      <c r="BO65" s="310"/>
      <c r="BP65" s="310"/>
      <c r="BQ65" s="310"/>
      <c r="BR65" s="310"/>
      <c r="BS65" s="310"/>
      <c r="BT65" s="310"/>
      <c r="BU65" s="310"/>
      <c r="BV65" s="310"/>
      <c r="BW65" s="310"/>
      <c r="BX65" s="310"/>
      <c r="BY65" s="310"/>
      <c r="BZ65" s="310"/>
      <c r="CA65" s="310"/>
      <c r="CB65" s="310"/>
      <c r="CC65" s="310"/>
      <c r="CD65" s="310"/>
      <c r="CE65" s="310"/>
      <c r="CF65" s="310"/>
      <c r="CG65" s="310"/>
      <c r="CH65" s="310"/>
      <c r="CI65" s="310"/>
      <c r="CJ65" s="310"/>
      <c r="CK65" s="310"/>
      <c r="CL65" s="310"/>
      <c r="CM65" s="310"/>
      <c r="CN65" s="310"/>
      <c r="CO65" s="310"/>
    </row>
    <row r="66" spans="1:93" ht="24" x14ac:dyDescent="0.15">
      <c r="A66" s="310"/>
      <c r="B66" s="310"/>
      <c r="C66" s="310"/>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10"/>
      <c r="AT66" s="310"/>
      <c r="AU66" s="310"/>
      <c r="AV66" s="310"/>
      <c r="AW66" s="310"/>
      <c r="AX66" s="310"/>
      <c r="AY66" s="310"/>
      <c r="AZ66" s="310"/>
      <c r="BA66" s="310"/>
      <c r="BB66" s="310"/>
      <c r="BC66" s="310"/>
      <c r="BD66" s="310"/>
      <c r="BE66" s="310"/>
      <c r="BF66" s="310"/>
      <c r="BG66" s="310"/>
      <c r="BH66" s="310"/>
      <c r="BI66" s="310"/>
      <c r="BJ66" s="310"/>
      <c r="BK66" s="310"/>
      <c r="BL66" s="310"/>
      <c r="BM66" s="310"/>
      <c r="BN66" s="310"/>
      <c r="BO66" s="310"/>
      <c r="BP66" s="310"/>
      <c r="BQ66" s="310"/>
      <c r="BR66" s="310"/>
      <c r="BS66" s="310"/>
      <c r="BT66" s="310"/>
      <c r="BU66" s="310"/>
      <c r="BV66" s="310"/>
      <c r="BW66" s="310"/>
      <c r="BX66" s="310"/>
      <c r="BY66" s="310"/>
      <c r="BZ66" s="310"/>
      <c r="CA66" s="310"/>
      <c r="CB66" s="310"/>
      <c r="CC66" s="310"/>
      <c r="CD66" s="310"/>
      <c r="CE66" s="310"/>
      <c r="CF66" s="310"/>
      <c r="CG66" s="310"/>
      <c r="CH66" s="310"/>
      <c r="CI66" s="310"/>
      <c r="CJ66" s="310"/>
      <c r="CK66" s="310"/>
      <c r="CL66" s="310"/>
      <c r="CM66" s="310"/>
      <c r="CN66" s="310"/>
      <c r="CO66" s="310"/>
    </row>
    <row r="67" spans="1:93" ht="24" x14ac:dyDescent="0.15">
      <c r="A67" s="310"/>
      <c r="B67" s="310"/>
      <c r="C67" s="310"/>
      <c r="D67" s="310"/>
      <c r="E67" s="310"/>
      <c r="F67" s="310"/>
      <c r="G67" s="310"/>
      <c r="H67" s="310"/>
      <c r="I67" s="310"/>
      <c r="J67" s="310"/>
      <c r="K67" s="310"/>
      <c r="L67" s="310"/>
      <c r="M67" s="310"/>
      <c r="N67" s="310"/>
      <c r="O67" s="310"/>
      <c r="P67" s="310"/>
      <c r="Q67" s="310"/>
      <c r="R67" s="310"/>
      <c r="S67" s="310"/>
      <c r="T67" s="310"/>
      <c r="U67" s="310"/>
      <c r="V67" s="310"/>
      <c r="W67" s="310"/>
      <c r="X67" s="310"/>
      <c r="Y67" s="310"/>
      <c r="Z67" s="310"/>
      <c r="AA67" s="310"/>
      <c r="AB67" s="310"/>
      <c r="AC67" s="310"/>
      <c r="AD67" s="310"/>
      <c r="AE67" s="310"/>
      <c r="AF67" s="310"/>
      <c r="AG67" s="310"/>
      <c r="AH67" s="310"/>
      <c r="AI67" s="310"/>
      <c r="AJ67" s="310"/>
      <c r="AK67" s="310"/>
      <c r="AL67" s="310"/>
      <c r="AM67" s="310"/>
      <c r="AN67" s="310"/>
      <c r="AO67" s="310"/>
      <c r="AP67" s="310"/>
      <c r="AQ67" s="310"/>
      <c r="AR67" s="310"/>
      <c r="AS67" s="310"/>
      <c r="AT67" s="310"/>
      <c r="AU67" s="310"/>
      <c r="AV67" s="310"/>
      <c r="AW67" s="310"/>
      <c r="AX67" s="310"/>
      <c r="AY67" s="310"/>
      <c r="AZ67" s="310"/>
      <c r="BA67" s="310"/>
      <c r="BB67" s="310"/>
      <c r="BC67" s="310"/>
      <c r="BD67" s="310"/>
      <c r="BE67" s="310"/>
      <c r="BF67" s="310"/>
      <c r="BG67" s="310"/>
      <c r="BH67" s="310"/>
      <c r="BI67" s="310"/>
      <c r="BJ67" s="310"/>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310"/>
      <c r="CH67" s="310"/>
      <c r="CI67" s="310"/>
      <c r="CJ67" s="310"/>
      <c r="CK67" s="310"/>
      <c r="CL67" s="310"/>
      <c r="CM67" s="310"/>
      <c r="CN67" s="310"/>
      <c r="CO67" s="310"/>
    </row>
    <row r="68" spans="1:93" ht="24" x14ac:dyDescent="0.15">
      <c r="A68" s="310"/>
      <c r="B68" s="310"/>
      <c r="C68" s="310"/>
      <c r="D68" s="310"/>
      <c r="E68" s="310"/>
      <c r="F68" s="310"/>
      <c r="G68" s="310"/>
      <c r="H68" s="310"/>
      <c r="I68" s="310"/>
      <c r="J68" s="310"/>
      <c r="K68" s="310"/>
      <c r="L68" s="310"/>
      <c r="M68" s="310"/>
      <c r="N68" s="310"/>
      <c r="O68" s="310"/>
      <c r="P68" s="310"/>
      <c r="Q68" s="310"/>
      <c r="R68" s="310"/>
      <c r="S68" s="310"/>
      <c r="T68" s="310"/>
      <c r="U68" s="310"/>
      <c r="V68" s="310"/>
      <c r="W68" s="310"/>
      <c r="X68" s="310"/>
      <c r="Y68" s="310"/>
      <c r="Z68" s="310"/>
      <c r="AA68" s="310"/>
      <c r="AB68" s="310"/>
      <c r="AC68" s="310"/>
      <c r="AD68" s="310"/>
      <c r="AE68" s="310"/>
      <c r="AF68" s="310"/>
      <c r="AG68" s="310"/>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10"/>
      <c r="BE68" s="310"/>
      <c r="BF68" s="310"/>
      <c r="BG68" s="310"/>
      <c r="BH68" s="310"/>
      <c r="BI68" s="310"/>
      <c r="BJ68" s="310"/>
      <c r="BK68" s="310"/>
      <c r="BL68" s="310"/>
      <c r="BM68" s="310"/>
      <c r="BN68" s="310"/>
      <c r="BO68" s="310"/>
      <c r="BP68" s="310"/>
      <c r="BQ68" s="310"/>
      <c r="BR68" s="310"/>
      <c r="BS68" s="310"/>
      <c r="BT68" s="310"/>
      <c r="BU68" s="310"/>
      <c r="BV68" s="310"/>
      <c r="BW68" s="310"/>
      <c r="BX68" s="310"/>
      <c r="BY68" s="310"/>
      <c r="BZ68" s="310"/>
      <c r="CA68" s="310"/>
      <c r="CB68" s="310"/>
      <c r="CC68" s="310"/>
      <c r="CD68" s="310"/>
      <c r="CE68" s="310"/>
      <c r="CF68" s="310"/>
      <c r="CG68" s="310"/>
      <c r="CH68" s="310"/>
      <c r="CI68" s="310"/>
      <c r="CJ68" s="310"/>
      <c r="CK68" s="310"/>
      <c r="CL68" s="310"/>
      <c r="CM68" s="310"/>
      <c r="CN68" s="310"/>
      <c r="CO68" s="310"/>
    </row>
    <row r="69" spans="1:93" ht="24" x14ac:dyDescent="0.15">
      <c r="A69" s="310"/>
      <c r="B69" s="310"/>
      <c r="C69" s="310"/>
      <c r="D69" s="310"/>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c r="BS69" s="310"/>
      <c r="BT69" s="310"/>
      <c r="BU69" s="310"/>
      <c r="BV69" s="310"/>
      <c r="BW69" s="310"/>
      <c r="BX69" s="310"/>
      <c r="BY69" s="310"/>
      <c r="BZ69" s="310"/>
      <c r="CA69" s="310"/>
      <c r="CB69" s="310"/>
      <c r="CC69" s="310"/>
      <c r="CD69" s="310"/>
      <c r="CE69" s="310"/>
      <c r="CF69" s="310"/>
      <c r="CG69" s="310"/>
      <c r="CH69" s="310"/>
      <c r="CI69" s="310"/>
      <c r="CJ69" s="310"/>
      <c r="CK69" s="310"/>
      <c r="CL69" s="310"/>
      <c r="CM69" s="310"/>
      <c r="CN69" s="310"/>
      <c r="CO69" s="310"/>
    </row>
    <row r="70" spans="1:93" ht="24" x14ac:dyDescent="0.15">
      <c r="A70" s="310"/>
      <c r="B70" s="310"/>
      <c r="C70" s="310"/>
      <c r="D70" s="310"/>
      <c r="E70" s="310"/>
      <c r="F70" s="310"/>
      <c r="G70" s="310"/>
      <c r="H70" s="310"/>
      <c r="I70" s="310"/>
      <c r="J70" s="310"/>
      <c r="K70" s="310"/>
      <c r="L70" s="310"/>
      <c r="M70" s="310"/>
      <c r="N70" s="310"/>
      <c r="O70" s="310"/>
      <c r="P70" s="310"/>
      <c r="Q70" s="310"/>
      <c r="R70" s="310"/>
      <c r="S70" s="310"/>
      <c r="T70" s="310"/>
      <c r="U70" s="310"/>
      <c r="V70" s="310"/>
      <c r="W70" s="310"/>
      <c r="X70" s="310"/>
      <c r="Y70" s="310"/>
      <c r="Z70" s="310"/>
      <c r="AA70" s="310"/>
      <c r="AB70" s="310"/>
      <c r="AC70" s="310"/>
      <c r="AD70" s="310"/>
      <c r="AE70" s="310"/>
      <c r="AF70" s="310"/>
      <c r="AG70" s="310"/>
      <c r="AH70" s="310"/>
      <c r="AI70" s="310"/>
      <c r="AJ70" s="310"/>
      <c r="AK70" s="310"/>
      <c r="AL70" s="310"/>
      <c r="AM70" s="310"/>
      <c r="AN70" s="310"/>
      <c r="AO70" s="310"/>
      <c r="AP70" s="310"/>
      <c r="AQ70" s="310"/>
      <c r="AR70" s="310"/>
      <c r="AS70" s="310"/>
      <c r="AT70" s="310"/>
      <c r="AU70" s="310"/>
      <c r="AV70" s="310"/>
      <c r="AW70" s="310"/>
      <c r="AX70" s="310"/>
      <c r="AY70" s="310"/>
      <c r="AZ70" s="310"/>
      <c r="BA70" s="310"/>
      <c r="BB70" s="310"/>
      <c r="BC70" s="310"/>
      <c r="BD70" s="310"/>
      <c r="BE70" s="310"/>
      <c r="BF70" s="310"/>
      <c r="BG70" s="310"/>
      <c r="BH70" s="310"/>
      <c r="BI70" s="310"/>
      <c r="BJ70" s="310"/>
      <c r="BK70" s="310"/>
      <c r="BL70" s="310"/>
      <c r="BM70" s="310"/>
      <c r="BN70" s="310"/>
      <c r="BO70" s="310"/>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row>
    <row r="71" spans="1:93" ht="24" x14ac:dyDescent="0.15">
      <c r="A71" s="310"/>
      <c r="B71" s="310"/>
      <c r="C71" s="310"/>
      <c r="D71" s="310"/>
      <c r="E71" s="310"/>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310"/>
      <c r="BR71" s="310"/>
      <c r="BS71" s="310"/>
      <c r="BT71" s="310"/>
      <c r="BU71" s="310"/>
      <c r="BV71" s="310"/>
      <c r="BW71" s="310"/>
      <c r="BX71" s="310"/>
      <c r="BY71" s="310"/>
      <c r="BZ71" s="310"/>
      <c r="CA71" s="310"/>
      <c r="CB71" s="310"/>
      <c r="CC71" s="310"/>
      <c r="CD71" s="310"/>
      <c r="CE71" s="310"/>
      <c r="CF71" s="310"/>
      <c r="CG71" s="310"/>
      <c r="CH71" s="310"/>
      <c r="CI71" s="310"/>
      <c r="CJ71" s="310"/>
      <c r="CK71" s="310"/>
      <c r="CL71" s="310"/>
      <c r="CM71" s="310"/>
      <c r="CN71" s="310"/>
      <c r="CO71" s="310"/>
    </row>
    <row r="72" spans="1:93" ht="24" x14ac:dyDescent="0.15">
      <c r="A72" s="310"/>
      <c r="B72" s="310"/>
      <c r="C72" s="310"/>
      <c r="D72" s="310"/>
      <c r="E72" s="310"/>
      <c r="F72" s="310"/>
      <c r="G72" s="310"/>
      <c r="H72" s="310"/>
      <c r="I72" s="310"/>
      <c r="J72" s="310"/>
      <c r="K72" s="310"/>
      <c r="L72" s="310"/>
      <c r="M72" s="310"/>
      <c r="N72" s="310"/>
      <c r="O72" s="310"/>
      <c r="P72" s="310"/>
      <c r="Q72" s="310"/>
      <c r="R72" s="310"/>
      <c r="S72" s="310"/>
      <c r="T72" s="310"/>
      <c r="U72" s="310"/>
      <c r="V72" s="310"/>
      <c r="W72" s="310"/>
      <c r="X72" s="310"/>
      <c r="Y72" s="310"/>
      <c r="Z72" s="310"/>
      <c r="AA72" s="310"/>
      <c r="AB72" s="310"/>
      <c r="AC72" s="310"/>
      <c r="AD72" s="310"/>
      <c r="AE72" s="310"/>
      <c r="AF72" s="310"/>
      <c r="AG72" s="310"/>
      <c r="AH72" s="310"/>
      <c r="AI72" s="310"/>
      <c r="AJ72" s="310"/>
      <c r="AK72" s="310"/>
      <c r="AL72" s="310"/>
      <c r="AM72" s="310"/>
      <c r="AN72" s="310"/>
      <c r="AO72" s="310"/>
      <c r="AP72" s="310"/>
      <c r="AQ72" s="310"/>
      <c r="AR72" s="310"/>
      <c r="AS72" s="310"/>
      <c r="AT72" s="310"/>
      <c r="AU72" s="310"/>
      <c r="AV72" s="310"/>
      <c r="AW72" s="310"/>
      <c r="AX72" s="310"/>
      <c r="AY72" s="310"/>
      <c r="AZ72" s="310"/>
      <c r="BA72" s="310"/>
      <c r="BB72" s="310"/>
      <c r="BC72" s="310"/>
      <c r="BD72" s="310"/>
      <c r="BE72" s="310"/>
      <c r="BF72" s="310"/>
      <c r="BG72" s="310"/>
      <c r="BH72" s="310"/>
      <c r="BI72" s="310"/>
      <c r="BJ72" s="310"/>
      <c r="BK72" s="310"/>
      <c r="BL72" s="310"/>
      <c r="BM72" s="310"/>
      <c r="BN72" s="310"/>
      <c r="BO72" s="310"/>
      <c r="BP72" s="310"/>
      <c r="BQ72" s="310"/>
      <c r="BR72" s="310"/>
      <c r="BS72" s="310"/>
      <c r="BT72" s="310"/>
      <c r="BU72" s="310"/>
      <c r="BV72" s="310"/>
      <c r="BW72" s="310"/>
      <c r="BX72" s="310"/>
      <c r="BY72" s="310"/>
      <c r="BZ72" s="310"/>
      <c r="CA72" s="310"/>
      <c r="CB72" s="310"/>
      <c r="CC72" s="310"/>
      <c r="CD72" s="310"/>
      <c r="CE72" s="310"/>
      <c r="CF72" s="310"/>
      <c r="CG72" s="310"/>
      <c r="CH72" s="310"/>
      <c r="CI72" s="310"/>
      <c r="CJ72" s="310"/>
      <c r="CK72" s="310"/>
      <c r="CL72" s="310"/>
      <c r="CM72" s="310"/>
      <c r="CN72" s="310"/>
      <c r="CO72" s="310"/>
    </row>
    <row r="73" spans="1:93" ht="24" x14ac:dyDescent="0.15">
      <c r="A73" s="310"/>
      <c r="B73" s="310"/>
      <c r="C73" s="310"/>
      <c r="D73" s="310"/>
      <c r="E73" s="310"/>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c r="AJ73" s="310"/>
      <c r="AK73" s="310"/>
      <c r="AL73" s="310"/>
      <c r="AM73" s="310"/>
      <c r="AN73" s="310"/>
      <c r="AO73" s="310"/>
      <c r="AP73" s="310"/>
      <c r="AQ73" s="310"/>
      <c r="AR73" s="310"/>
      <c r="AS73" s="310"/>
      <c r="AT73" s="310"/>
      <c r="AU73" s="310"/>
      <c r="AV73" s="310"/>
      <c r="AW73" s="310"/>
      <c r="AX73" s="310"/>
      <c r="AY73" s="310"/>
      <c r="AZ73" s="310"/>
      <c r="BA73" s="310"/>
      <c r="BB73" s="310"/>
      <c r="BC73" s="310"/>
      <c r="BD73" s="310"/>
      <c r="BE73" s="310"/>
      <c r="BF73" s="310"/>
      <c r="BG73" s="310"/>
      <c r="BH73" s="310"/>
      <c r="BI73" s="310"/>
      <c r="BJ73" s="310"/>
      <c r="BK73" s="310"/>
      <c r="BL73" s="310"/>
      <c r="BM73" s="310"/>
      <c r="BN73" s="310"/>
      <c r="BO73" s="310"/>
      <c r="BP73" s="310"/>
      <c r="BQ73" s="310"/>
      <c r="BR73" s="310"/>
      <c r="BS73" s="310"/>
      <c r="BT73" s="310"/>
      <c r="BU73" s="310"/>
      <c r="BV73" s="310"/>
      <c r="BW73" s="310"/>
      <c r="BX73" s="310"/>
      <c r="BY73" s="310"/>
      <c r="BZ73" s="310"/>
      <c r="CA73" s="310"/>
      <c r="CB73" s="310"/>
      <c r="CC73" s="310"/>
      <c r="CD73" s="310"/>
      <c r="CE73" s="310"/>
      <c r="CF73" s="310"/>
      <c r="CG73" s="310"/>
      <c r="CH73" s="310"/>
      <c r="CI73" s="310"/>
      <c r="CJ73" s="310"/>
      <c r="CK73" s="310"/>
      <c r="CL73" s="310"/>
      <c r="CM73" s="310"/>
      <c r="CN73" s="310"/>
      <c r="CO73" s="310"/>
    </row>
    <row r="74" spans="1:93" ht="24" x14ac:dyDescent="0.15">
      <c r="A74" s="310"/>
      <c r="B74" s="310"/>
      <c r="C74" s="310"/>
      <c r="D74" s="310"/>
      <c r="E74" s="310"/>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c r="AJ74" s="310"/>
      <c r="AK74" s="310"/>
      <c r="AL74" s="310"/>
      <c r="AM74" s="310"/>
      <c r="AN74" s="310"/>
      <c r="AO74" s="310"/>
      <c r="AP74" s="310"/>
      <c r="AQ74" s="310"/>
      <c r="AR74" s="310"/>
      <c r="AS74" s="310"/>
      <c r="AT74" s="310"/>
      <c r="AU74" s="310"/>
      <c r="AV74" s="310"/>
      <c r="AW74" s="310"/>
      <c r="AX74" s="310"/>
      <c r="AY74" s="310"/>
      <c r="AZ74" s="310"/>
      <c r="BA74" s="310"/>
      <c r="BB74" s="310"/>
      <c r="BC74" s="310"/>
      <c r="BD74" s="310"/>
      <c r="BE74" s="310"/>
      <c r="BF74" s="310"/>
      <c r="BG74" s="310"/>
      <c r="BH74" s="310"/>
      <c r="BI74" s="310"/>
      <c r="BJ74" s="310"/>
      <c r="BK74" s="310"/>
      <c r="BL74" s="310"/>
      <c r="BM74" s="310"/>
      <c r="BN74" s="310"/>
      <c r="BO74" s="310"/>
      <c r="BP74" s="310"/>
      <c r="BQ74" s="310"/>
      <c r="BR74" s="310"/>
      <c r="BS74" s="310"/>
      <c r="BT74" s="310"/>
      <c r="BU74" s="310"/>
      <c r="BV74" s="310"/>
      <c r="BW74" s="310"/>
      <c r="BX74" s="310"/>
      <c r="BY74" s="310"/>
      <c r="BZ74" s="310"/>
      <c r="CA74" s="310"/>
      <c r="CB74" s="310"/>
      <c r="CC74" s="310"/>
      <c r="CD74" s="310"/>
      <c r="CE74" s="310"/>
      <c r="CF74" s="310"/>
      <c r="CG74" s="310"/>
      <c r="CH74" s="310"/>
      <c r="CI74" s="310"/>
      <c r="CJ74" s="310"/>
      <c r="CK74" s="310"/>
      <c r="CL74" s="310"/>
      <c r="CM74" s="310"/>
      <c r="CN74" s="310"/>
      <c r="CO74" s="310"/>
    </row>
    <row r="75" spans="1:93" ht="24" x14ac:dyDescent="0.15">
      <c r="A75" s="310"/>
      <c r="B75" s="310"/>
      <c r="C75" s="310"/>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c r="AJ75" s="310"/>
      <c r="AK75" s="310"/>
      <c r="AL75" s="310"/>
      <c r="AM75" s="310"/>
      <c r="AN75" s="310"/>
      <c r="AO75" s="310"/>
      <c r="AP75" s="310"/>
      <c r="AQ75" s="310"/>
      <c r="AR75" s="310"/>
      <c r="AS75" s="310"/>
      <c r="AT75" s="310"/>
      <c r="AU75" s="310"/>
      <c r="AV75" s="310"/>
      <c r="AW75" s="310"/>
      <c r="AX75" s="310"/>
      <c r="AY75" s="310"/>
      <c r="AZ75" s="310"/>
      <c r="BA75" s="310"/>
      <c r="BB75" s="310"/>
      <c r="BC75" s="310"/>
      <c r="BD75" s="310"/>
      <c r="BE75" s="310"/>
      <c r="BF75" s="310"/>
      <c r="BG75" s="310"/>
      <c r="BH75" s="310"/>
      <c r="BI75" s="310"/>
      <c r="BJ75" s="310"/>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310"/>
      <c r="CH75" s="310"/>
      <c r="CI75" s="310"/>
      <c r="CJ75" s="310"/>
      <c r="CK75" s="310"/>
      <c r="CL75" s="310"/>
      <c r="CM75" s="310"/>
      <c r="CN75" s="310"/>
      <c r="CO75" s="310"/>
    </row>
    <row r="76" spans="1:93" ht="24" x14ac:dyDescent="0.15">
      <c r="A76" s="310"/>
      <c r="B76" s="310"/>
      <c r="C76" s="310"/>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310"/>
      <c r="AJ76" s="310"/>
      <c r="AK76" s="310"/>
      <c r="AL76" s="310"/>
      <c r="AM76" s="310"/>
      <c r="AN76" s="310"/>
      <c r="AO76" s="310"/>
      <c r="AP76" s="310"/>
      <c r="AQ76" s="310"/>
      <c r="AR76" s="310"/>
      <c r="AS76" s="310"/>
      <c r="AT76" s="310"/>
      <c r="AU76" s="310"/>
      <c r="AV76" s="310"/>
      <c r="AW76" s="310"/>
      <c r="AX76" s="310"/>
      <c r="AY76" s="310"/>
      <c r="AZ76" s="310"/>
      <c r="BA76" s="310"/>
      <c r="BB76" s="310"/>
      <c r="BC76" s="310"/>
      <c r="BD76" s="310"/>
      <c r="BE76" s="310"/>
      <c r="BF76" s="310"/>
      <c r="BG76" s="310"/>
      <c r="BH76" s="310"/>
      <c r="BI76" s="310"/>
      <c r="BJ76" s="310"/>
      <c r="BK76" s="310"/>
      <c r="BL76" s="310"/>
      <c r="BM76" s="310"/>
      <c r="BN76" s="310"/>
      <c r="BO76" s="310"/>
      <c r="BP76" s="310"/>
      <c r="BQ76" s="310"/>
      <c r="BR76" s="310"/>
      <c r="BS76" s="310"/>
      <c r="BT76" s="310"/>
      <c r="BU76" s="310"/>
      <c r="BV76" s="310"/>
      <c r="BW76" s="310"/>
      <c r="BX76" s="310"/>
      <c r="BY76" s="310"/>
      <c r="BZ76" s="310"/>
      <c r="CA76" s="310"/>
      <c r="CB76" s="310"/>
      <c r="CC76" s="310"/>
      <c r="CD76" s="310"/>
      <c r="CE76" s="310"/>
      <c r="CF76" s="310"/>
      <c r="CG76" s="310"/>
      <c r="CH76" s="310"/>
      <c r="CI76" s="310"/>
      <c r="CJ76" s="310"/>
      <c r="CK76" s="310"/>
      <c r="CL76" s="310"/>
      <c r="CM76" s="310"/>
      <c r="CN76" s="310"/>
      <c r="CO76" s="310"/>
    </row>
    <row r="77" spans="1:93" ht="24" x14ac:dyDescent="0.15">
      <c r="A77" s="310"/>
      <c r="B77" s="310"/>
      <c r="C77" s="310"/>
      <c r="D77" s="310"/>
      <c r="E77" s="310"/>
      <c r="F77" s="310"/>
      <c r="G77" s="310"/>
      <c r="H77" s="310"/>
      <c r="I77" s="310"/>
      <c r="J77" s="310"/>
      <c r="K77" s="310"/>
      <c r="L77" s="310"/>
      <c r="M77" s="310"/>
      <c r="N77" s="310"/>
      <c r="O77" s="310"/>
      <c r="P77" s="310"/>
      <c r="Q77" s="310"/>
      <c r="R77" s="310"/>
      <c r="S77" s="310"/>
      <c r="T77" s="310"/>
      <c r="U77" s="310"/>
      <c r="V77" s="310"/>
      <c r="W77" s="310"/>
      <c r="X77" s="310"/>
      <c r="Y77" s="310"/>
      <c r="Z77" s="310"/>
      <c r="AA77" s="310"/>
      <c r="AB77" s="310"/>
      <c r="AC77" s="310"/>
      <c r="AD77" s="310"/>
      <c r="AE77" s="310"/>
      <c r="AF77" s="310"/>
      <c r="AG77" s="310"/>
      <c r="AH77" s="310"/>
      <c r="AI77" s="310"/>
      <c r="AJ77" s="310"/>
      <c r="AK77" s="310"/>
      <c r="AL77" s="310"/>
      <c r="AM77" s="310"/>
      <c r="AN77" s="310"/>
      <c r="AO77" s="310"/>
      <c r="AP77" s="310"/>
      <c r="AQ77" s="310"/>
      <c r="AR77" s="310"/>
      <c r="AS77" s="310"/>
      <c r="AT77" s="310"/>
      <c r="AU77" s="310"/>
      <c r="AV77" s="310"/>
      <c r="AW77" s="310"/>
      <c r="AX77" s="310"/>
      <c r="AY77" s="310"/>
      <c r="AZ77" s="310"/>
      <c r="BA77" s="310"/>
      <c r="BB77" s="310"/>
      <c r="BC77" s="310"/>
      <c r="BD77" s="310"/>
      <c r="BE77" s="310"/>
      <c r="BF77" s="310"/>
      <c r="BG77" s="310"/>
      <c r="BH77" s="310"/>
      <c r="BI77" s="310"/>
      <c r="BJ77" s="310"/>
      <c r="BK77" s="310"/>
      <c r="BL77" s="310"/>
      <c r="BM77" s="310"/>
      <c r="BN77" s="310"/>
      <c r="BO77" s="310"/>
      <c r="BP77" s="310"/>
      <c r="BQ77" s="310"/>
      <c r="BR77" s="310"/>
      <c r="BS77" s="310"/>
      <c r="BT77" s="310"/>
      <c r="BU77" s="310"/>
      <c r="BV77" s="310"/>
      <c r="BW77" s="310"/>
      <c r="BX77" s="310"/>
      <c r="BY77" s="310"/>
      <c r="BZ77" s="310"/>
      <c r="CA77" s="310"/>
      <c r="CB77" s="310"/>
      <c r="CC77" s="310"/>
      <c r="CD77" s="310"/>
      <c r="CE77" s="310"/>
      <c r="CF77" s="310"/>
      <c r="CG77" s="310"/>
      <c r="CH77" s="310"/>
      <c r="CI77" s="310"/>
      <c r="CJ77" s="310"/>
      <c r="CK77" s="310"/>
      <c r="CL77" s="310"/>
      <c r="CM77" s="310"/>
      <c r="CN77" s="310"/>
      <c r="CO77" s="310"/>
    </row>
    <row r="78" spans="1:93" ht="24" x14ac:dyDescent="0.15">
      <c r="A78" s="310"/>
      <c r="B78" s="310"/>
      <c r="C78" s="310"/>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c r="AJ78" s="310"/>
      <c r="AK78" s="310"/>
      <c r="AL78" s="310"/>
      <c r="AM78" s="310"/>
      <c r="AN78" s="310"/>
      <c r="AO78" s="310"/>
      <c r="AP78" s="310"/>
      <c r="AQ78" s="310"/>
      <c r="AR78" s="310"/>
      <c r="AS78" s="310"/>
      <c r="AT78" s="310"/>
      <c r="AU78" s="310"/>
      <c r="AV78" s="310"/>
      <c r="AW78" s="310"/>
      <c r="AX78" s="310"/>
      <c r="AY78" s="310"/>
      <c r="AZ78" s="310"/>
      <c r="BA78" s="310"/>
      <c r="BB78" s="310"/>
      <c r="BC78" s="310"/>
      <c r="BD78" s="310"/>
      <c r="BE78" s="310"/>
      <c r="BF78" s="310"/>
      <c r="BG78" s="310"/>
      <c r="BH78" s="310"/>
      <c r="BI78" s="310"/>
      <c r="BJ78" s="310"/>
      <c r="BK78" s="310"/>
      <c r="BL78" s="310"/>
      <c r="BM78" s="310"/>
      <c r="BN78" s="310"/>
      <c r="BO78" s="310"/>
      <c r="BP78" s="310"/>
      <c r="BQ78" s="310"/>
      <c r="BR78" s="310"/>
      <c r="BS78" s="310"/>
      <c r="BT78" s="310"/>
      <c r="BU78" s="310"/>
      <c r="BV78" s="310"/>
      <c r="BW78" s="310"/>
      <c r="BX78" s="310"/>
      <c r="BY78" s="310"/>
      <c r="BZ78" s="310"/>
      <c r="CA78" s="310"/>
      <c r="CB78" s="310"/>
      <c r="CC78" s="310"/>
      <c r="CD78" s="310"/>
      <c r="CE78" s="310"/>
      <c r="CF78" s="310"/>
      <c r="CG78" s="310"/>
      <c r="CH78" s="310"/>
      <c r="CI78" s="310"/>
      <c r="CJ78" s="310"/>
      <c r="CK78" s="310"/>
      <c r="CL78" s="310"/>
      <c r="CM78" s="310"/>
      <c r="CN78" s="310"/>
      <c r="CO78" s="310"/>
    </row>
    <row r="79" spans="1:93" ht="24" x14ac:dyDescent="0.15">
      <c r="A79" s="310"/>
      <c r="B79" s="310"/>
      <c r="C79" s="310"/>
      <c r="D79" s="310"/>
      <c r="E79" s="310"/>
      <c r="F79" s="310"/>
      <c r="G79" s="310"/>
      <c r="H79" s="310"/>
      <c r="I79" s="310"/>
      <c r="J79" s="310"/>
      <c r="K79" s="310"/>
      <c r="L79" s="310"/>
      <c r="M79" s="310"/>
      <c r="N79" s="310"/>
      <c r="O79" s="310"/>
      <c r="P79" s="310"/>
      <c r="Q79" s="310"/>
      <c r="R79" s="310"/>
      <c r="S79" s="310"/>
      <c r="T79" s="310"/>
      <c r="U79" s="310"/>
      <c r="V79" s="310"/>
      <c r="W79" s="310"/>
      <c r="X79" s="310"/>
      <c r="Y79" s="310"/>
      <c r="Z79" s="310"/>
      <c r="AA79" s="310"/>
      <c r="AB79" s="310"/>
      <c r="AC79" s="310"/>
      <c r="AD79" s="310"/>
      <c r="AE79" s="310"/>
      <c r="AF79" s="310"/>
      <c r="AG79" s="310"/>
      <c r="AH79" s="310"/>
      <c r="AI79" s="310"/>
      <c r="AJ79" s="310"/>
      <c r="AK79" s="310"/>
      <c r="AL79" s="310"/>
      <c r="AM79" s="310"/>
      <c r="AN79" s="310"/>
      <c r="AO79" s="310"/>
      <c r="AP79" s="310"/>
      <c r="AQ79" s="310"/>
      <c r="AR79" s="310"/>
      <c r="AS79" s="310"/>
      <c r="AT79" s="310"/>
      <c r="AU79" s="310"/>
      <c r="AV79" s="310"/>
      <c r="AW79" s="310"/>
      <c r="AX79" s="310"/>
      <c r="AY79" s="310"/>
      <c r="AZ79" s="310"/>
      <c r="BA79" s="310"/>
      <c r="BB79" s="310"/>
      <c r="BC79" s="310"/>
      <c r="BD79" s="310"/>
      <c r="BE79" s="310"/>
      <c r="BF79" s="310"/>
      <c r="BG79" s="310"/>
      <c r="BH79" s="310"/>
      <c r="BI79" s="310"/>
      <c r="BJ79" s="310"/>
      <c r="BK79" s="310"/>
      <c r="BL79" s="310"/>
      <c r="BM79" s="310"/>
      <c r="BN79" s="310"/>
      <c r="BO79" s="310"/>
      <c r="BP79" s="310"/>
      <c r="BQ79" s="310"/>
      <c r="BR79" s="310"/>
      <c r="BS79" s="310"/>
      <c r="BT79" s="310"/>
      <c r="BU79" s="310"/>
      <c r="BV79" s="310"/>
      <c r="BW79" s="310"/>
      <c r="BX79" s="310"/>
      <c r="BY79" s="310"/>
      <c r="BZ79" s="310"/>
      <c r="CA79" s="310"/>
      <c r="CB79" s="310"/>
      <c r="CC79" s="310"/>
      <c r="CD79" s="310"/>
      <c r="CE79" s="310"/>
      <c r="CF79" s="310"/>
      <c r="CG79" s="310"/>
      <c r="CH79" s="310"/>
      <c r="CI79" s="310"/>
      <c r="CJ79" s="310"/>
      <c r="CK79" s="310"/>
      <c r="CL79" s="310"/>
      <c r="CM79" s="310"/>
      <c r="CN79" s="310"/>
      <c r="CO79" s="310"/>
    </row>
    <row r="80" spans="1:93" ht="24" x14ac:dyDescent="0.15">
      <c r="A80" s="310"/>
      <c r="B80" s="310"/>
      <c r="C80" s="310"/>
      <c r="D80" s="310"/>
      <c r="E80" s="310"/>
      <c r="F80" s="310"/>
      <c r="G80" s="310"/>
      <c r="H80" s="310"/>
      <c r="I80" s="310"/>
      <c r="J80" s="310"/>
      <c r="K80" s="310"/>
      <c r="L80" s="310"/>
      <c r="M80" s="310"/>
      <c r="N80" s="310"/>
      <c r="O80" s="310"/>
      <c r="P80" s="310"/>
      <c r="Q80" s="310"/>
      <c r="R80" s="310"/>
      <c r="S80" s="310"/>
      <c r="T80" s="310"/>
      <c r="U80" s="310"/>
      <c r="V80" s="310"/>
      <c r="W80" s="310"/>
      <c r="X80" s="310"/>
      <c r="Y80" s="310"/>
      <c r="Z80" s="310"/>
      <c r="AA80" s="310"/>
      <c r="AB80" s="310"/>
      <c r="AC80" s="310"/>
      <c r="AD80" s="310"/>
      <c r="AE80" s="310"/>
      <c r="AF80" s="310"/>
      <c r="AG80" s="310"/>
      <c r="AH80" s="310"/>
      <c r="AI80" s="310"/>
      <c r="AJ80" s="310"/>
      <c r="AK80" s="310"/>
      <c r="AL80" s="310"/>
      <c r="AM80" s="310"/>
      <c r="AN80" s="310"/>
      <c r="AO80" s="310"/>
      <c r="AP80" s="310"/>
      <c r="AQ80" s="310"/>
      <c r="AR80" s="310"/>
      <c r="AS80" s="310"/>
      <c r="AT80" s="310"/>
      <c r="AU80" s="310"/>
      <c r="AV80" s="310"/>
      <c r="AW80" s="310"/>
      <c r="AX80" s="310"/>
      <c r="AY80" s="310"/>
      <c r="AZ80" s="310"/>
      <c r="BA80" s="310"/>
      <c r="BB80" s="310"/>
      <c r="BC80" s="310"/>
      <c r="BD80" s="310"/>
      <c r="BE80" s="310"/>
      <c r="BF80" s="310"/>
      <c r="BG80" s="310"/>
      <c r="BH80" s="310"/>
      <c r="BI80" s="310"/>
      <c r="BJ80" s="310"/>
      <c r="BK80" s="310"/>
      <c r="BL80" s="310"/>
      <c r="BM80" s="310"/>
      <c r="BN80" s="310"/>
      <c r="BO80" s="310"/>
      <c r="BP80" s="310"/>
      <c r="BQ80" s="310"/>
      <c r="BR80" s="310"/>
      <c r="BS80" s="310"/>
      <c r="BT80" s="310"/>
      <c r="BU80" s="310"/>
      <c r="BV80" s="310"/>
      <c r="BW80" s="310"/>
      <c r="BX80" s="310"/>
      <c r="BY80" s="310"/>
      <c r="BZ80" s="310"/>
      <c r="CA80" s="310"/>
      <c r="CB80" s="310"/>
      <c r="CC80" s="310"/>
      <c r="CD80" s="310"/>
      <c r="CE80" s="310"/>
      <c r="CF80" s="310"/>
      <c r="CG80" s="310"/>
      <c r="CH80" s="310"/>
      <c r="CI80" s="310"/>
      <c r="CJ80" s="310"/>
      <c r="CK80" s="310"/>
      <c r="CL80" s="310"/>
      <c r="CM80" s="310"/>
      <c r="CN80" s="310"/>
      <c r="CO80" s="310"/>
    </row>
    <row r="81" spans="1:93" ht="24" x14ac:dyDescent="0.15">
      <c r="A81" s="310"/>
      <c r="B81" s="310"/>
      <c r="C81" s="310"/>
      <c r="D81" s="310"/>
      <c r="E81" s="310"/>
      <c r="F81" s="310"/>
      <c r="G81" s="310"/>
      <c r="H81" s="310"/>
      <c r="I81" s="310"/>
      <c r="J81" s="310"/>
      <c r="K81" s="310"/>
      <c r="L81" s="310"/>
      <c r="M81" s="310"/>
      <c r="N81" s="310"/>
      <c r="O81" s="310"/>
      <c r="P81" s="310"/>
      <c r="Q81" s="310"/>
      <c r="R81" s="310"/>
      <c r="S81" s="310"/>
      <c r="T81" s="310"/>
      <c r="U81" s="310"/>
      <c r="V81" s="310"/>
      <c r="W81" s="310"/>
      <c r="X81" s="310"/>
      <c r="Y81" s="310"/>
      <c r="Z81" s="310"/>
      <c r="AA81" s="310"/>
      <c r="AB81" s="310"/>
      <c r="AC81" s="310"/>
      <c r="AD81" s="310"/>
      <c r="AE81" s="310"/>
      <c r="AF81" s="310"/>
      <c r="AG81" s="310"/>
      <c r="AH81" s="310"/>
      <c r="AI81" s="310"/>
      <c r="AJ81" s="310"/>
      <c r="AK81" s="310"/>
      <c r="AL81" s="310"/>
      <c r="AM81" s="310"/>
      <c r="AN81" s="310"/>
      <c r="AO81" s="310"/>
      <c r="AP81" s="310"/>
      <c r="AQ81" s="310"/>
      <c r="AR81" s="310"/>
      <c r="AS81" s="310"/>
      <c r="AT81" s="310"/>
      <c r="AU81" s="310"/>
      <c r="AV81" s="310"/>
      <c r="AW81" s="310"/>
      <c r="AX81" s="310"/>
      <c r="AY81" s="310"/>
      <c r="AZ81" s="310"/>
      <c r="BA81" s="310"/>
      <c r="BB81" s="310"/>
      <c r="BC81" s="310"/>
      <c r="BD81" s="310"/>
      <c r="BE81" s="310"/>
      <c r="BF81" s="310"/>
      <c r="BG81" s="310"/>
      <c r="BH81" s="310"/>
      <c r="BI81" s="310"/>
      <c r="BJ81" s="310"/>
      <c r="BK81" s="310"/>
      <c r="BL81" s="310"/>
      <c r="BM81" s="310"/>
      <c r="BN81" s="310"/>
      <c r="BO81" s="310"/>
      <c r="BP81" s="310"/>
      <c r="BQ81" s="310"/>
      <c r="BR81" s="310"/>
      <c r="BS81" s="310"/>
      <c r="BT81" s="310"/>
      <c r="BU81" s="310"/>
      <c r="BV81" s="310"/>
      <c r="BW81" s="310"/>
      <c r="BX81" s="310"/>
      <c r="BY81" s="310"/>
      <c r="BZ81" s="310"/>
      <c r="CA81" s="310"/>
      <c r="CB81" s="310"/>
      <c r="CC81" s="310"/>
      <c r="CD81" s="310"/>
      <c r="CE81" s="310"/>
      <c r="CF81" s="310"/>
      <c r="CG81" s="310"/>
      <c r="CH81" s="310"/>
      <c r="CI81" s="310"/>
      <c r="CJ81" s="310"/>
      <c r="CK81" s="310"/>
      <c r="CL81" s="310"/>
      <c r="CM81" s="310"/>
      <c r="CN81" s="310"/>
      <c r="CO81" s="310"/>
    </row>
    <row r="82" spans="1:93" ht="24" x14ac:dyDescent="0.15">
      <c r="A82" s="310"/>
      <c r="B82" s="310"/>
      <c r="C82" s="310"/>
      <c r="D82" s="310"/>
      <c r="E82" s="310"/>
      <c r="F82" s="310"/>
      <c r="G82" s="310"/>
      <c r="H82" s="310"/>
      <c r="I82" s="310"/>
      <c r="J82" s="310"/>
      <c r="K82" s="310"/>
      <c r="L82" s="310"/>
      <c r="M82" s="310"/>
      <c r="N82" s="310"/>
      <c r="O82" s="310"/>
      <c r="P82" s="310"/>
      <c r="Q82" s="310"/>
      <c r="R82" s="310"/>
      <c r="S82" s="310"/>
      <c r="T82" s="310"/>
      <c r="U82" s="310"/>
      <c r="V82" s="310"/>
      <c r="W82" s="310"/>
      <c r="X82" s="310"/>
      <c r="Y82" s="310"/>
      <c r="Z82" s="310"/>
      <c r="AA82" s="310"/>
      <c r="AB82" s="310"/>
      <c r="AC82" s="310"/>
      <c r="AD82" s="310"/>
      <c r="AE82" s="310"/>
      <c r="AF82" s="310"/>
      <c r="AG82" s="310"/>
      <c r="AH82" s="310"/>
      <c r="AI82" s="310"/>
      <c r="AJ82" s="310"/>
      <c r="AK82" s="310"/>
      <c r="AL82" s="310"/>
      <c r="AM82" s="310"/>
      <c r="AN82" s="310"/>
      <c r="AO82" s="310"/>
      <c r="AP82" s="310"/>
      <c r="AQ82" s="310"/>
      <c r="AR82" s="310"/>
      <c r="AS82" s="310"/>
      <c r="AT82" s="310"/>
      <c r="AU82" s="310"/>
      <c r="AV82" s="310"/>
      <c r="AW82" s="310"/>
      <c r="AX82" s="310"/>
      <c r="AY82" s="310"/>
      <c r="AZ82" s="310"/>
      <c r="BA82" s="310"/>
      <c r="BB82" s="310"/>
      <c r="BC82" s="310"/>
      <c r="BD82" s="310"/>
      <c r="BE82" s="310"/>
      <c r="BF82" s="310"/>
      <c r="BG82" s="310"/>
      <c r="BH82" s="310"/>
      <c r="BI82" s="310"/>
      <c r="BJ82" s="310"/>
      <c r="BK82" s="310"/>
      <c r="BL82" s="310"/>
      <c r="BM82" s="310"/>
      <c r="BN82" s="310"/>
      <c r="BO82" s="310"/>
      <c r="BP82" s="310"/>
      <c r="BQ82" s="310"/>
      <c r="BR82" s="310"/>
      <c r="BS82" s="310"/>
      <c r="BT82" s="310"/>
      <c r="BU82" s="310"/>
      <c r="BV82" s="310"/>
      <c r="BW82" s="310"/>
      <c r="BX82" s="310"/>
      <c r="BY82" s="310"/>
      <c r="BZ82" s="310"/>
      <c r="CA82" s="310"/>
      <c r="CB82" s="310"/>
      <c r="CC82" s="310"/>
      <c r="CD82" s="310"/>
      <c r="CE82" s="310"/>
      <c r="CF82" s="310"/>
      <c r="CG82" s="310"/>
      <c r="CH82" s="310"/>
      <c r="CI82" s="310"/>
      <c r="CJ82" s="310"/>
      <c r="CK82" s="310"/>
      <c r="CL82" s="310"/>
      <c r="CM82" s="310"/>
      <c r="CN82" s="310"/>
      <c r="CO82" s="310"/>
    </row>
    <row r="83" spans="1:93" ht="24" x14ac:dyDescent="0.15">
      <c r="A83" s="310"/>
      <c r="B83" s="310"/>
      <c r="C83" s="310"/>
      <c r="D83" s="310"/>
      <c r="E83" s="310"/>
      <c r="F83" s="310"/>
      <c r="G83" s="310"/>
      <c r="H83" s="310"/>
      <c r="I83" s="310"/>
      <c r="J83" s="310"/>
      <c r="K83" s="310"/>
      <c r="L83" s="310"/>
      <c r="M83" s="310"/>
      <c r="N83" s="310"/>
      <c r="O83" s="310"/>
      <c r="P83" s="310"/>
      <c r="Q83" s="310"/>
      <c r="R83" s="310"/>
      <c r="S83" s="310"/>
      <c r="T83" s="310"/>
      <c r="U83" s="310"/>
      <c r="V83" s="310"/>
      <c r="W83" s="310"/>
      <c r="X83" s="310"/>
      <c r="Y83" s="310"/>
      <c r="Z83" s="310"/>
      <c r="AA83" s="310"/>
      <c r="AB83" s="310"/>
      <c r="AC83" s="310"/>
      <c r="AD83" s="310"/>
      <c r="AE83" s="310"/>
      <c r="AF83" s="310"/>
      <c r="AG83" s="310"/>
      <c r="AH83" s="310"/>
      <c r="AI83" s="310"/>
      <c r="AJ83" s="310"/>
      <c r="AK83" s="310"/>
      <c r="AL83" s="310"/>
      <c r="AM83" s="310"/>
      <c r="AN83" s="310"/>
      <c r="AO83" s="310"/>
      <c r="AP83" s="310"/>
      <c r="AQ83" s="310"/>
      <c r="AR83" s="310"/>
      <c r="AS83" s="310"/>
      <c r="AT83" s="310"/>
      <c r="AU83" s="310"/>
      <c r="AV83" s="310"/>
      <c r="AW83" s="310"/>
      <c r="AX83" s="310"/>
      <c r="AY83" s="310"/>
      <c r="AZ83" s="310"/>
      <c r="BA83" s="310"/>
      <c r="BB83" s="310"/>
      <c r="BC83" s="310"/>
      <c r="BD83" s="310"/>
      <c r="BE83" s="310"/>
      <c r="BF83" s="310"/>
      <c r="BG83" s="310"/>
      <c r="BH83" s="310"/>
      <c r="BI83" s="310"/>
      <c r="BJ83" s="310"/>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310"/>
      <c r="CH83" s="310"/>
      <c r="CI83" s="310"/>
      <c r="CJ83" s="310"/>
      <c r="CK83" s="310"/>
      <c r="CL83" s="310"/>
      <c r="CM83" s="310"/>
      <c r="CN83" s="310"/>
      <c r="CO83" s="310"/>
    </row>
    <row r="84" spans="1:93" ht="24" x14ac:dyDescent="0.15">
      <c r="A84" s="310"/>
      <c r="B84" s="310"/>
      <c r="C84" s="310"/>
      <c r="D84" s="310"/>
      <c r="E84" s="310"/>
      <c r="F84" s="310"/>
      <c r="G84" s="310"/>
      <c r="H84" s="310"/>
      <c r="I84" s="310"/>
      <c r="J84" s="310"/>
      <c r="K84" s="310"/>
      <c r="L84" s="310"/>
      <c r="M84" s="310"/>
      <c r="N84" s="310"/>
      <c r="O84" s="310"/>
      <c r="P84" s="310"/>
      <c r="Q84" s="310"/>
      <c r="R84" s="310"/>
      <c r="S84" s="310"/>
      <c r="T84" s="310"/>
      <c r="U84" s="310"/>
      <c r="V84" s="310"/>
      <c r="W84" s="310"/>
      <c r="X84" s="310"/>
      <c r="Y84" s="310"/>
      <c r="Z84" s="310"/>
      <c r="AA84" s="310"/>
      <c r="AB84" s="310"/>
      <c r="AC84" s="310"/>
      <c r="AD84" s="310"/>
      <c r="AE84" s="310"/>
      <c r="AF84" s="310"/>
      <c r="AG84" s="310"/>
      <c r="AH84" s="310"/>
      <c r="AI84" s="310"/>
      <c r="AJ84" s="310"/>
      <c r="AK84" s="310"/>
      <c r="AL84" s="310"/>
      <c r="AM84" s="310"/>
      <c r="AN84" s="310"/>
      <c r="AO84" s="310"/>
      <c r="AP84" s="310"/>
      <c r="AQ84" s="310"/>
      <c r="AR84" s="310"/>
      <c r="AS84" s="310"/>
      <c r="AT84" s="310"/>
      <c r="AU84" s="310"/>
      <c r="AV84" s="310"/>
      <c r="AW84" s="310"/>
      <c r="AX84" s="310"/>
      <c r="AY84" s="310"/>
      <c r="AZ84" s="310"/>
      <c r="BA84" s="310"/>
      <c r="BB84" s="310"/>
      <c r="BC84" s="310"/>
      <c r="BD84" s="310"/>
      <c r="BE84" s="310"/>
      <c r="BF84" s="310"/>
      <c r="BG84" s="310"/>
      <c r="BH84" s="310"/>
      <c r="BI84" s="310"/>
      <c r="BJ84" s="310"/>
      <c r="BK84" s="310"/>
      <c r="BL84" s="310"/>
      <c r="BM84" s="310"/>
      <c r="BN84" s="310"/>
      <c r="BO84" s="310"/>
      <c r="BP84" s="310"/>
      <c r="BQ84" s="310"/>
      <c r="BR84" s="310"/>
      <c r="BS84" s="310"/>
      <c r="BT84" s="310"/>
      <c r="BU84" s="310"/>
      <c r="BV84" s="310"/>
      <c r="BW84" s="310"/>
      <c r="BX84" s="310"/>
      <c r="BY84" s="310"/>
      <c r="BZ84" s="310"/>
      <c r="CA84" s="310"/>
      <c r="CB84" s="310"/>
      <c r="CC84" s="310"/>
      <c r="CD84" s="310"/>
      <c r="CE84" s="310"/>
      <c r="CF84" s="310"/>
      <c r="CG84" s="310"/>
      <c r="CH84" s="310"/>
      <c r="CI84" s="310"/>
      <c r="CJ84" s="310"/>
      <c r="CK84" s="310"/>
      <c r="CL84" s="310"/>
      <c r="CM84" s="310"/>
      <c r="CN84" s="310"/>
      <c r="CO84" s="310"/>
    </row>
    <row r="85" spans="1:93" ht="24" x14ac:dyDescent="0.15">
      <c r="A85" s="310"/>
      <c r="B85" s="310"/>
      <c r="C85" s="310"/>
      <c r="D85" s="310"/>
      <c r="E85" s="310"/>
      <c r="F85" s="310"/>
      <c r="G85" s="310"/>
      <c r="H85" s="310"/>
      <c r="I85" s="310"/>
      <c r="J85" s="310"/>
      <c r="K85" s="310"/>
      <c r="L85" s="310"/>
      <c r="M85" s="310"/>
      <c r="N85" s="310"/>
      <c r="O85" s="310"/>
      <c r="P85" s="310"/>
      <c r="Q85" s="310"/>
      <c r="R85" s="310"/>
      <c r="S85" s="310"/>
      <c r="T85" s="310"/>
      <c r="U85" s="310"/>
      <c r="V85" s="310"/>
      <c r="W85" s="310"/>
      <c r="X85" s="310"/>
      <c r="Y85" s="310"/>
      <c r="Z85" s="310"/>
      <c r="AA85" s="310"/>
      <c r="AB85" s="310"/>
      <c r="AC85" s="310"/>
      <c r="AD85" s="310"/>
      <c r="AE85" s="310"/>
      <c r="AF85" s="310"/>
      <c r="AG85" s="310"/>
      <c r="AH85" s="310"/>
      <c r="AI85" s="310"/>
      <c r="AJ85" s="310"/>
      <c r="AK85" s="310"/>
      <c r="AL85" s="310"/>
      <c r="AM85" s="310"/>
      <c r="AN85" s="310"/>
      <c r="AO85" s="310"/>
      <c r="AP85" s="310"/>
      <c r="AQ85" s="310"/>
      <c r="AR85" s="310"/>
      <c r="AS85" s="310"/>
      <c r="AT85" s="310"/>
      <c r="AU85" s="310"/>
      <c r="AV85" s="310"/>
      <c r="AW85" s="310"/>
      <c r="AX85" s="310"/>
      <c r="AY85" s="310"/>
      <c r="AZ85" s="310"/>
      <c r="BA85" s="310"/>
      <c r="BB85" s="310"/>
      <c r="BC85" s="310"/>
      <c r="BD85" s="310"/>
      <c r="BE85" s="310"/>
      <c r="BF85" s="310"/>
      <c r="BG85" s="310"/>
      <c r="BH85" s="310"/>
      <c r="BI85" s="310"/>
      <c r="BJ85" s="310"/>
      <c r="BK85" s="310"/>
      <c r="BL85" s="310"/>
      <c r="BM85" s="310"/>
      <c r="BN85" s="310"/>
      <c r="BO85" s="310"/>
      <c r="BP85" s="310"/>
      <c r="BQ85" s="310"/>
      <c r="BR85" s="310"/>
      <c r="BS85" s="310"/>
      <c r="BT85" s="310"/>
      <c r="BU85" s="310"/>
      <c r="BV85" s="310"/>
      <c r="BW85" s="310"/>
      <c r="BX85" s="310"/>
      <c r="BY85" s="310"/>
      <c r="BZ85" s="310"/>
      <c r="CA85" s="310"/>
      <c r="CB85" s="310"/>
      <c r="CC85" s="310"/>
      <c r="CD85" s="310"/>
      <c r="CE85" s="310"/>
      <c r="CF85" s="310"/>
      <c r="CG85" s="310"/>
      <c r="CH85" s="310"/>
      <c r="CI85" s="310"/>
      <c r="CJ85" s="310"/>
      <c r="CK85" s="310"/>
      <c r="CL85" s="310"/>
      <c r="CM85" s="310"/>
      <c r="CN85" s="310"/>
      <c r="CO85" s="310"/>
    </row>
    <row r="86" spans="1:93" ht="24" x14ac:dyDescent="0.15">
      <c r="A86" s="310"/>
      <c r="B86" s="310"/>
      <c r="C86" s="310"/>
      <c r="D86" s="310"/>
      <c r="E86" s="310"/>
      <c r="F86" s="310"/>
      <c r="G86" s="310"/>
      <c r="H86" s="310"/>
      <c r="I86" s="310"/>
      <c r="J86" s="310"/>
      <c r="K86" s="310"/>
      <c r="L86" s="310"/>
      <c r="M86" s="310"/>
      <c r="N86" s="310"/>
      <c r="O86" s="310"/>
      <c r="P86" s="310"/>
      <c r="Q86" s="310"/>
      <c r="R86" s="310"/>
      <c r="S86" s="310"/>
      <c r="T86" s="310"/>
      <c r="U86" s="310"/>
      <c r="V86" s="310"/>
      <c r="W86" s="310"/>
      <c r="X86" s="310"/>
      <c r="Y86" s="310"/>
      <c r="Z86" s="310"/>
      <c r="AA86" s="310"/>
      <c r="AB86" s="310"/>
      <c r="AC86" s="310"/>
      <c r="AD86" s="310"/>
      <c r="AE86" s="310"/>
      <c r="AF86" s="310"/>
      <c r="AG86" s="310"/>
      <c r="AH86" s="310"/>
      <c r="AI86" s="310"/>
      <c r="AJ86" s="310"/>
      <c r="AK86" s="310"/>
      <c r="AL86" s="310"/>
      <c r="AM86" s="310"/>
      <c r="AN86" s="310"/>
      <c r="AO86" s="310"/>
      <c r="AP86" s="310"/>
      <c r="AQ86" s="310"/>
      <c r="AR86" s="310"/>
      <c r="AS86" s="310"/>
      <c r="AT86" s="310"/>
      <c r="AU86" s="310"/>
      <c r="AV86" s="310"/>
      <c r="AW86" s="310"/>
      <c r="AX86" s="310"/>
      <c r="AY86" s="310"/>
      <c r="AZ86" s="310"/>
      <c r="BA86" s="310"/>
      <c r="BB86" s="310"/>
      <c r="BC86" s="310"/>
      <c r="BD86" s="310"/>
      <c r="BE86" s="310"/>
      <c r="BF86" s="310"/>
      <c r="BG86" s="310"/>
      <c r="BH86" s="310"/>
      <c r="BI86" s="310"/>
      <c r="BJ86" s="310"/>
      <c r="BK86" s="310"/>
      <c r="BL86" s="310"/>
      <c r="BM86" s="310"/>
      <c r="BN86" s="310"/>
      <c r="BO86" s="310"/>
      <c r="BP86" s="310"/>
      <c r="BQ86" s="310"/>
      <c r="BR86" s="310"/>
      <c r="BS86" s="310"/>
      <c r="BT86" s="310"/>
      <c r="BU86" s="310"/>
      <c r="BV86" s="310"/>
      <c r="BW86" s="310"/>
      <c r="BX86" s="310"/>
      <c r="BY86" s="310"/>
      <c r="BZ86" s="310"/>
      <c r="CA86" s="310"/>
      <c r="CB86" s="310"/>
      <c r="CC86" s="310"/>
      <c r="CD86" s="310"/>
      <c r="CE86" s="310"/>
      <c r="CF86" s="310"/>
      <c r="CG86" s="310"/>
      <c r="CH86" s="310"/>
      <c r="CI86" s="310"/>
      <c r="CJ86" s="310"/>
      <c r="CK86" s="310"/>
      <c r="CL86" s="310"/>
      <c r="CM86" s="310"/>
      <c r="CN86" s="310"/>
      <c r="CO86" s="310"/>
    </row>
    <row r="87" spans="1:93" ht="24" x14ac:dyDescent="0.15">
      <c r="A87" s="310"/>
      <c r="B87" s="310"/>
      <c r="C87" s="310"/>
      <c r="D87" s="310"/>
      <c r="E87" s="310"/>
      <c r="F87" s="310"/>
      <c r="G87" s="310"/>
      <c r="H87" s="310"/>
      <c r="I87" s="310"/>
      <c r="J87" s="310"/>
      <c r="K87" s="310"/>
      <c r="L87" s="310"/>
      <c r="M87" s="310"/>
      <c r="N87" s="310"/>
      <c r="O87" s="310"/>
      <c r="P87" s="310"/>
      <c r="Q87" s="310"/>
      <c r="R87" s="310"/>
      <c r="S87" s="310"/>
      <c r="T87" s="310"/>
      <c r="U87" s="310"/>
      <c r="V87" s="310"/>
      <c r="W87" s="310"/>
      <c r="X87" s="310"/>
      <c r="Y87" s="310"/>
      <c r="Z87" s="310"/>
      <c r="AA87" s="310"/>
      <c r="AB87" s="310"/>
      <c r="AC87" s="310"/>
      <c r="AD87" s="310"/>
      <c r="AE87" s="310"/>
      <c r="AF87" s="310"/>
      <c r="AG87" s="310"/>
      <c r="AH87" s="310"/>
      <c r="AI87" s="310"/>
      <c r="AJ87" s="310"/>
      <c r="AK87" s="310"/>
      <c r="AL87" s="310"/>
      <c r="AM87" s="310"/>
      <c r="AN87" s="310"/>
      <c r="AO87" s="310"/>
      <c r="AP87" s="310"/>
      <c r="AQ87" s="310"/>
      <c r="AR87" s="310"/>
      <c r="AS87" s="310"/>
      <c r="AT87" s="310"/>
      <c r="AU87" s="310"/>
      <c r="AV87" s="310"/>
      <c r="AW87" s="310"/>
      <c r="AX87" s="310"/>
      <c r="AY87" s="310"/>
      <c r="AZ87" s="310"/>
      <c r="BA87" s="310"/>
      <c r="BB87" s="310"/>
      <c r="BC87" s="310"/>
      <c r="BD87" s="310"/>
      <c r="BE87" s="310"/>
      <c r="BF87" s="310"/>
      <c r="BG87" s="310"/>
      <c r="BH87" s="310"/>
      <c r="BI87" s="310"/>
      <c r="BJ87" s="310"/>
      <c r="BK87" s="310"/>
      <c r="BL87" s="310"/>
      <c r="BM87" s="310"/>
      <c r="BN87" s="310"/>
      <c r="BO87" s="310"/>
      <c r="BP87" s="310"/>
      <c r="BQ87" s="310"/>
      <c r="BR87" s="310"/>
      <c r="BS87" s="310"/>
      <c r="BT87" s="310"/>
      <c r="BU87" s="310"/>
      <c r="BV87" s="310"/>
      <c r="BW87" s="310"/>
      <c r="BX87" s="310"/>
      <c r="BY87" s="310"/>
      <c r="BZ87" s="310"/>
      <c r="CA87" s="310"/>
      <c r="CB87" s="310"/>
      <c r="CC87" s="310"/>
      <c r="CD87" s="310"/>
      <c r="CE87" s="310"/>
      <c r="CF87" s="310"/>
      <c r="CG87" s="310"/>
      <c r="CH87" s="310"/>
      <c r="CI87" s="310"/>
      <c r="CJ87" s="310"/>
      <c r="CK87" s="310"/>
      <c r="CL87" s="310"/>
      <c r="CM87" s="310"/>
      <c r="CN87" s="310"/>
      <c r="CO87" s="310"/>
    </row>
    <row r="88" spans="1:93" ht="24" x14ac:dyDescent="0.15">
      <c r="A88" s="310"/>
      <c r="B88" s="310"/>
      <c r="C88" s="310"/>
      <c r="D88" s="310"/>
      <c r="E88" s="310"/>
      <c r="F88" s="310"/>
      <c r="G88" s="310"/>
      <c r="H88" s="310"/>
      <c r="I88" s="310"/>
      <c r="J88" s="310"/>
      <c r="K88" s="310"/>
      <c r="L88" s="310"/>
      <c r="M88" s="310"/>
      <c r="N88" s="310"/>
      <c r="O88" s="310"/>
      <c r="P88" s="310"/>
      <c r="Q88" s="310"/>
      <c r="R88" s="310"/>
      <c r="S88" s="310"/>
      <c r="T88" s="310"/>
      <c r="U88" s="310"/>
      <c r="V88" s="310"/>
      <c r="W88" s="310"/>
      <c r="X88" s="310"/>
      <c r="Y88" s="310"/>
      <c r="Z88" s="310"/>
      <c r="AA88" s="310"/>
      <c r="AB88" s="310"/>
      <c r="AC88" s="310"/>
      <c r="AD88" s="310"/>
      <c r="AE88" s="310"/>
      <c r="AF88" s="310"/>
      <c r="AG88" s="310"/>
      <c r="AH88" s="310"/>
      <c r="AI88" s="310"/>
      <c r="AJ88" s="310"/>
      <c r="AK88" s="310"/>
      <c r="AL88" s="310"/>
      <c r="AM88" s="310"/>
      <c r="AN88" s="310"/>
      <c r="AO88" s="310"/>
      <c r="AP88" s="310"/>
      <c r="AQ88" s="310"/>
      <c r="AR88" s="310"/>
      <c r="AS88" s="310"/>
      <c r="AT88" s="310"/>
      <c r="AU88" s="310"/>
      <c r="AV88" s="310"/>
      <c r="AW88" s="310"/>
      <c r="AX88" s="310"/>
      <c r="AY88" s="310"/>
      <c r="AZ88" s="310"/>
      <c r="BA88" s="310"/>
      <c r="BB88" s="310"/>
      <c r="BC88" s="310"/>
      <c r="BD88" s="310"/>
      <c r="BE88" s="310"/>
      <c r="BF88" s="310"/>
      <c r="BG88" s="310"/>
      <c r="BH88" s="310"/>
      <c r="BI88" s="310"/>
      <c r="BJ88" s="310"/>
      <c r="BK88" s="310"/>
      <c r="BL88" s="310"/>
      <c r="BM88" s="310"/>
      <c r="BN88" s="310"/>
      <c r="BO88" s="310"/>
      <c r="BP88" s="310"/>
      <c r="BQ88" s="310"/>
      <c r="BR88" s="310"/>
      <c r="BS88" s="310"/>
      <c r="BT88" s="310"/>
      <c r="BU88" s="310"/>
      <c r="BV88" s="310"/>
      <c r="BW88" s="310"/>
      <c r="BX88" s="310"/>
      <c r="BY88" s="310"/>
      <c r="BZ88" s="310"/>
      <c r="CA88" s="310"/>
      <c r="CB88" s="310"/>
      <c r="CC88" s="310"/>
      <c r="CD88" s="310"/>
      <c r="CE88" s="310"/>
      <c r="CF88" s="310"/>
      <c r="CG88" s="310"/>
      <c r="CH88" s="310"/>
      <c r="CI88" s="310"/>
      <c r="CJ88" s="310"/>
      <c r="CK88" s="310"/>
      <c r="CL88" s="310"/>
      <c r="CM88" s="310"/>
      <c r="CN88" s="310"/>
      <c r="CO88" s="310"/>
    </row>
    <row r="89" spans="1:93" ht="24" x14ac:dyDescent="0.15">
      <c r="A89" s="310"/>
      <c r="B89" s="310"/>
      <c r="C89" s="310"/>
      <c r="D89" s="310"/>
      <c r="E89" s="310"/>
      <c r="F89" s="310"/>
      <c r="G89" s="310"/>
      <c r="H89" s="310"/>
      <c r="I89" s="310"/>
      <c r="J89" s="310"/>
      <c r="K89" s="310"/>
      <c r="L89" s="310"/>
      <c r="M89" s="310"/>
      <c r="N89" s="310"/>
      <c r="O89" s="310"/>
      <c r="P89" s="310"/>
      <c r="Q89" s="310"/>
      <c r="R89" s="310"/>
      <c r="S89" s="310"/>
      <c r="T89" s="310"/>
      <c r="U89" s="310"/>
      <c r="V89" s="310"/>
      <c r="W89" s="310"/>
      <c r="X89" s="310"/>
      <c r="Y89" s="310"/>
      <c r="Z89" s="310"/>
      <c r="AA89" s="310"/>
      <c r="AB89" s="310"/>
      <c r="AC89" s="310"/>
      <c r="AD89" s="310"/>
      <c r="AE89" s="310"/>
      <c r="AF89" s="310"/>
      <c r="AG89" s="310"/>
      <c r="AH89" s="310"/>
      <c r="AI89" s="310"/>
      <c r="AJ89" s="310"/>
      <c r="AK89" s="310"/>
      <c r="AL89" s="310"/>
      <c r="AM89" s="310"/>
      <c r="AN89" s="310"/>
      <c r="AO89" s="310"/>
      <c r="AP89" s="310"/>
      <c r="AQ89" s="310"/>
      <c r="AR89" s="310"/>
      <c r="AS89" s="310"/>
      <c r="AT89" s="310"/>
      <c r="AU89" s="310"/>
      <c r="AV89" s="310"/>
      <c r="AW89" s="310"/>
      <c r="AX89" s="310"/>
      <c r="AY89" s="310"/>
      <c r="AZ89" s="310"/>
      <c r="BA89" s="310"/>
      <c r="BB89" s="310"/>
      <c r="BC89" s="310"/>
      <c r="BD89" s="310"/>
      <c r="BE89" s="310"/>
      <c r="BF89" s="310"/>
      <c r="BG89" s="310"/>
      <c r="BH89" s="310"/>
      <c r="BI89" s="310"/>
      <c r="BJ89" s="310"/>
      <c r="BK89" s="310"/>
      <c r="BL89" s="310"/>
      <c r="BM89" s="310"/>
      <c r="BN89" s="310"/>
      <c r="BO89" s="310"/>
      <c r="BP89" s="310"/>
      <c r="BQ89" s="310"/>
      <c r="BR89" s="310"/>
      <c r="BS89" s="310"/>
      <c r="BT89" s="310"/>
      <c r="BU89" s="310"/>
      <c r="BV89" s="310"/>
      <c r="BW89" s="310"/>
      <c r="BX89" s="310"/>
      <c r="BY89" s="310"/>
      <c r="BZ89" s="310"/>
      <c r="CA89" s="310"/>
      <c r="CB89" s="310"/>
      <c r="CC89" s="310"/>
      <c r="CD89" s="310"/>
      <c r="CE89" s="310"/>
      <c r="CF89" s="310"/>
      <c r="CG89" s="310"/>
      <c r="CH89" s="310"/>
      <c r="CI89" s="310"/>
      <c r="CJ89" s="310"/>
      <c r="CK89" s="310"/>
      <c r="CL89" s="310"/>
      <c r="CM89" s="310"/>
      <c r="CN89" s="310"/>
      <c r="CO89" s="310"/>
    </row>
    <row r="90" spans="1:93" ht="24" x14ac:dyDescent="0.15">
      <c r="A90" s="310"/>
      <c r="B90" s="310"/>
      <c r="C90" s="310"/>
      <c r="D90" s="310"/>
      <c r="E90" s="310"/>
      <c r="F90" s="310"/>
      <c r="G90" s="310"/>
      <c r="H90" s="310"/>
      <c r="I90" s="310"/>
      <c r="J90" s="310"/>
      <c r="K90" s="310"/>
      <c r="L90" s="310"/>
      <c r="M90" s="310"/>
      <c r="N90" s="310"/>
      <c r="O90" s="310"/>
      <c r="P90" s="310"/>
      <c r="Q90" s="310"/>
      <c r="R90" s="310"/>
      <c r="S90" s="310"/>
      <c r="T90" s="310"/>
      <c r="U90" s="310"/>
      <c r="V90" s="310"/>
      <c r="W90" s="310"/>
      <c r="X90" s="310"/>
      <c r="Y90" s="310"/>
      <c r="Z90" s="310"/>
      <c r="AA90" s="310"/>
      <c r="AB90" s="310"/>
      <c r="AC90" s="310"/>
      <c r="AD90" s="310"/>
      <c r="AE90" s="310"/>
      <c r="AF90" s="310"/>
      <c r="AG90" s="310"/>
      <c r="AH90" s="310"/>
      <c r="AI90" s="310"/>
      <c r="AJ90" s="310"/>
      <c r="AK90" s="310"/>
      <c r="AL90" s="310"/>
      <c r="AM90" s="310"/>
      <c r="AN90" s="310"/>
      <c r="AO90" s="310"/>
      <c r="AP90" s="310"/>
      <c r="AQ90" s="310"/>
      <c r="AR90" s="310"/>
      <c r="AS90" s="310"/>
      <c r="AT90" s="310"/>
      <c r="AU90" s="310"/>
      <c r="AV90" s="310"/>
      <c r="AW90" s="310"/>
      <c r="AX90" s="310"/>
      <c r="AY90" s="310"/>
      <c r="AZ90" s="310"/>
      <c r="BA90" s="310"/>
      <c r="BB90" s="310"/>
      <c r="BC90" s="310"/>
      <c r="BD90" s="310"/>
      <c r="BE90" s="310"/>
      <c r="BF90" s="310"/>
      <c r="BG90" s="310"/>
      <c r="BH90" s="310"/>
      <c r="BI90" s="310"/>
      <c r="BJ90" s="310"/>
      <c r="BK90" s="310"/>
      <c r="BL90" s="310"/>
      <c r="BM90" s="310"/>
      <c r="BN90" s="310"/>
      <c r="BO90" s="310"/>
      <c r="BP90" s="310"/>
      <c r="BQ90" s="310"/>
      <c r="BR90" s="310"/>
      <c r="BS90" s="310"/>
      <c r="BT90" s="310"/>
      <c r="BU90" s="310"/>
      <c r="BV90" s="310"/>
      <c r="BW90" s="310"/>
      <c r="BX90" s="310"/>
      <c r="BY90" s="310"/>
      <c r="BZ90" s="310"/>
      <c r="CA90" s="310"/>
      <c r="CB90" s="310"/>
      <c r="CC90" s="310"/>
      <c r="CD90" s="310"/>
      <c r="CE90" s="310"/>
      <c r="CF90" s="310"/>
      <c r="CG90" s="310"/>
      <c r="CH90" s="310"/>
      <c r="CI90" s="310"/>
      <c r="CJ90" s="310"/>
      <c r="CK90" s="310"/>
      <c r="CL90" s="310"/>
      <c r="CM90" s="310"/>
      <c r="CN90" s="310"/>
      <c r="CO90" s="310"/>
    </row>
    <row r="91" spans="1:93" ht="24" x14ac:dyDescent="0.15">
      <c r="A91" s="310"/>
      <c r="B91" s="310"/>
      <c r="C91" s="310"/>
      <c r="D91" s="310"/>
      <c r="E91" s="310"/>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310"/>
      <c r="AL91" s="310"/>
      <c r="AM91" s="310"/>
      <c r="AN91" s="310"/>
      <c r="AO91" s="310"/>
      <c r="AP91" s="310"/>
      <c r="AQ91" s="310"/>
      <c r="AR91" s="310"/>
      <c r="AS91" s="310"/>
      <c r="AT91" s="310"/>
      <c r="AU91" s="310"/>
      <c r="AV91" s="310"/>
      <c r="AW91" s="310"/>
      <c r="AX91" s="310"/>
      <c r="AY91" s="310"/>
      <c r="AZ91" s="310"/>
      <c r="BA91" s="310"/>
      <c r="BB91" s="310"/>
      <c r="BC91" s="310"/>
      <c r="BD91" s="310"/>
      <c r="BE91" s="310"/>
      <c r="BF91" s="310"/>
      <c r="BG91" s="310"/>
      <c r="BH91" s="310"/>
      <c r="BI91" s="310"/>
      <c r="BJ91" s="310"/>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310"/>
      <c r="CH91" s="310"/>
      <c r="CI91" s="310"/>
      <c r="CJ91" s="310"/>
      <c r="CK91" s="310"/>
      <c r="CL91" s="310"/>
      <c r="CM91" s="310"/>
      <c r="CN91" s="310"/>
      <c r="CO91" s="310"/>
    </row>
    <row r="92" spans="1:93" ht="24" x14ac:dyDescent="0.15">
      <c r="A92" s="310"/>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0"/>
      <c r="AT92" s="310"/>
      <c r="AU92" s="310"/>
      <c r="AV92" s="310"/>
      <c r="AW92" s="310"/>
      <c r="AX92" s="310"/>
      <c r="AY92" s="310"/>
      <c r="AZ92" s="310"/>
      <c r="BA92" s="310"/>
      <c r="BB92" s="310"/>
      <c r="BC92" s="310"/>
      <c r="BD92" s="310"/>
      <c r="BE92" s="310"/>
      <c r="BF92" s="310"/>
      <c r="BG92" s="310"/>
      <c r="BH92" s="310"/>
      <c r="BI92" s="310"/>
      <c r="BJ92" s="310"/>
      <c r="BK92" s="310"/>
      <c r="BL92" s="310"/>
      <c r="BM92" s="310"/>
      <c r="BN92" s="310"/>
      <c r="BO92" s="310"/>
      <c r="BP92" s="310"/>
      <c r="BQ92" s="310"/>
      <c r="BR92" s="310"/>
      <c r="BS92" s="310"/>
      <c r="BT92" s="310"/>
      <c r="BU92" s="310"/>
      <c r="BV92" s="310"/>
      <c r="BW92" s="310"/>
      <c r="BX92" s="310"/>
      <c r="BY92" s="310"/>
      <c r="BZ92" s="310"/>
      <c r="CA92" s="310"/>
      <c r="CB92" s="310"/>
      <c r="CC92" s="310"/>
      <c r="CD92" s="310"/>
      <c r="CE92" s="310"/>
      <c r="CF92" s="310"/>
      <c r="CG92" s="310"/>
      <c r="CH92" s="310"/>
      <c r="CI92" s="310"/>
      <c r="CJ92" s="310"/>
      <c r="CK92" s="310"/>
      <c r="CL92" s="310"/>
      <c r="CM92" s="310"/>
      <c r="CN92" s="310"/>
      <c r="CO92" s="310"/>
    </row>
    <row r="93" spans="1:93" ht="24" x14ac:dyDescent="0.15">
      <c r="A93" s="310"/>
      <c r="B93" s="310"/>
      <c r="C93" s="310"/>
      <c r="D93" s="310"/>
      <c r="E93" s="310"/>
      <c r="F93" s="310"/>
      <c r="G93" s="310"/>
      <c r="H93" s="310"/>
      <c r="I93" s="310"/>
      <c r="J93" s="310"/>
      <c r="K93" s="310"/>
      <c r="L93" s="310"/>
      <c r="M93" s="310"/>
      <c r="N93" s="310"/>
      <c r="O93" s="310"/>
      <c r="P93" s="310"/>
      <c r="Q93" s="310"/>
      <c r="R93" s="310"/>
      <c r="S93" s="310"/>
      <c r="T93" s="310"/>
      <c r="U93" s="310"/>
      <c r="V93" s="310"/>
      <c r="W93" s="310"/>
      <c r="X93" s="310"/>
      <c r="Y93" s="310"/>
      <c r="Z93" s="310"/>
      <c r="AA93" s="310"/>
      <c r="AB93" s="310"/>
      <c r="AC93" s="310"/>
      <c r="AD93" s="310"/>
      <c r="AE93" s="310"/>
      <c r="AF93" s="310"/>
      <c r="AG93" s="310"/>
      <c r="AH93" s="310"/>
      <c r="AI93" s="310"/>
      <c r="AJ93" s="310"/>
      <c r="AK93" s="310"/>
      <c r="AL93" s="310"/>
      <c r="AM93" s="310"/>
      <c r="AN93" s="310"/>
      <c r="AO93" s="310"/>
      <c r="AP93" s="310"/>
      <c r="AQ93" s="310"/>
      <c r="AR93" s="310"/>
      <c r="AS93" s="310"/>
      <c r="AT93" s="310"/>
      <c r="AU93" s="310"/>
      <c r="AV93" s="310"/>
      <c r="AW93" s="310"/>
      <c r="AX93" s="310"/>
      <c r="AY93" s="310"/>
      <c r="AZ93" s="310"/>
      <c r="BA93" s="310"/>
      <c r="BB93" s="310"/>
      <c r="BC93" s="310"/>
      <c r="BD93" s="310"/>
      <c r="BE93" s="310"/>
      <c r="BF93" s="310"/>
      <c r="BG93" s="310"/>
      <c r="BH93" s="310"/>
      <c r="BI93" s="310"/>
      <c r="BJ93" s="310"/>
      <c r="BK93" s="310"/>
      <c r="BL93" s="310"/>
      <c r="BM93" s="310"/>
      <c r="BN93" s="310"/>
      <c r="BO93" s="310"/>
      <c r="BP93" s="310"/>
      <c r="BQ93" s="310"/>
      <c r="BR93" s="310"/>
      <c r="BS93" s="310"/>
      <c r="BT93" s="310"/>
      <c r="BU93" s="310"/>
      <c r="BV93" s="310"/>
      <c r="BW93" s="310"/>
      <c r="BX93" s="310"/>
      <c r="BY93" s="310"/>
      <c r="BZ93" s="310"/>
      <c r="CA93" s="310"/>
      <c r="CB93" s="310"/>
      <c r="CC93" s="310"/>
      <c r="CD93" s="310"/>
      <c r="CE93" s="310"/>
      <c r="CF93" s="310"/>
      <c r="CG93" s="310"/>
      <c r="CH93" s="310"/>
      <c r="CI93" s="310"/>
      <c r="CJ93" s="310"/>
      <c r="CK93" s="310"/>
      <c r="CL93" s="310"/>
      <c r="CM93" s="310"/>
      <c r="CN93" s="310"/>
      <c r="CO93" s="310"/>
    </row>
    <row r="94" spans="1:93" ht="24" x14ac:dyDescent="0.15">
      <c r="A94" s="310"/>
      <c r="B94" s="310"/>
      <c r="C94" s="310"/>
      <c r="D94" s="310"/>
      <c r="E94" s="310"/>
      <c r="F94" s="310"/>
      <c r="G94" s="310"/>
      <c r="H94" s="310"/>
      <c r="I94" s="310"/>
      <c r="J94" s="310"/>
      <c r="K94" s="310"/>
      <c r="L94" s="310"/>
      <c r="M94" s="310"/>
      <c r="N94" s="310"/>
      <c r="O94" s="310"/>
      <c r="P94" s="310"/>
      <c r="Q94" s="310"/>
      <c r="R94" s="310"/>
      <c r="S94" s="310"/>
      <c r="T94" s="310"/>
      <c r="U94" s="310"/>
      <c r="V94" s="310"/>
      <c r="W94" s="310"/>
      <c r="X94" s="310"/>
      <c r="Y94" s="310"/>
      <c r="Z94" s="310"/>
      <c r="AA94" s="310"/>
      <c r="AB94" s="310"/>
      <c r="AC94" s="310"/>
      <c r="AD94" s="310"/>
      <c r="AE94" s="310"/>
      <c r="AF94" s="310"/>
      <c r="AG94" s="310"/>
      <c r="AH94" s="310"/>
      <c r="AI94" s="310"/>
      <c r="AJ94" s="310"/>
      <c r="AK94" s="310"/>
      <c r="AL94" s="310"/>
      <c r="AM94" s="310"/>
      <c r="AN94" s="310"/>
      <c r="AO94" s="310"/>
      <c r="AP94" s="310"/>
      <c r="AQ94" s="310"/>
      <c r="AR94" s="310"/>
      <c r="AS94" s="310"/>
      <c r="AT94" s="310"/>
      <c r="AU94" s="310"/>
      <c r="AV94" s="310"/>
      <c r="AW94" s="310"/>
      <c r="AX94" s="310"/>
      <c r="AY94" s="310"/>
      <c r="AZ94" s="310"/>
      <c r="BA94" s="310"/>
      <c r="BB94" s="310"/>
      <c r="BC94" s="310"/>
      <c r="BD94" s="310"/>
      <c r="BE94" s="310"/>
      <c r="BF94" s="310"/>
      <c r="BG94" s="310"/>
      <c r="BH94" s="310"/>
      <c r="BI94" s="310"/>
      <c r="BJ94" s="310"/>
      <c r="BK94" s="310"/>
      <c r="BL94" s="310"/>
      <c r="BM94" s="310"/>
      <c r="BN94" s="310"/>
      <c r="BO94" s="310"/>
      <c r="BP94" s="310"/>
      <c r="BQ94" s="310"/>
      <c r="BR94" s="310"/>
      <c r="BS94" s="310"/>
      <c r="BT94" s="310"/>
      <c r="BU94" s="310"/>
      <c r="BV94" s="310"/>
      <c r="BW94" s="310"/>
      <c r="BX94" s="310"/>
      <c r="BY94" s="310"/>
      <c r="BZ94" s="310"/>
      <c r="CA94" s="310"/>
      <c r="CB94" s="310"/>
      <c r="CC94" s="310"/>
      <c r="CD94" s="310"/>
      <c r="CE94" s="310"/>
      <c r="CF94" s="310"/>
      <c r="CG94" s="310"/>
      <c r="CH94" s="310"/>
      <c r="CI94" s="310"/>
      <c r="CJ94" s="310"/>
      <c r="CK94" s="310"/>
      <c r="CL94" s="310"/>
      <c r="CM94" s="310"/>
      <c r="CN94" s="310"/>
      <c r="CO94" s="310"/>
    </row>
    <row r="95" spans="1:93" ht="24" x14ac:dyDescent="0.15">
      <c r="A95" s="310"/>
      <c r="B95" s="310"/>
      <c r="C95" s="310"/>
      <c r="D95" s="310"/>
      <c r="E95" s="310"/>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0"/>
      <c r="AL95" s="310"/>
      <c r="AM95" s="310"/>
      <c r="AN95" s="310"/>
      <c r="AO95" s="310"/>
      <c r="AP95" s="310"/>
      <c r="AQ95" s="310"/>
      <c r="AR95" s="310"/>
      <c r="AS95" s="310"/>
      <c r="AT95" s="310"/>
      <c r="AU95" s="310"/>
      <c r="AV95" s="310"/>
      <c r="AW95" s="310"/>
      <c r="AX95" s="310"/>
      <c r="AY95" s="310"/>
      <c r="AZ95" s="310"/>
      <c r="BA95" s="310"/>
      <c r="BB95" s="310"/>
      <c r="BC95" s="310"/>
      <c r="BD95" s="310"/>
      <c r="BE95" s="310"/>
      <c r="BF95" s="310"/>
      <c r="BG95" s="310"/>
      <c r="BH95" s="310"/>
      <c r="BI95" s="310"/>
      <c r="BJ95" s="310"/>
      <c r="BK95" s="310"/>
      <c r="BL95" s="310"/>
      <c r="BM95" s="310"/>
      <c r="BN95" s="310"/>
      <c r="BO95" s="310"/>
      <c r="BP95" s="310"/>
      <c r="BQ95" s="310"/>
      <c r="BR95" s="310"/>
      <c r="BS95" s="310"/>
      <c r="BT95" s="310"/>
      <c r="BU95" s="310"/>
      <c r="BV95" s="310"/>
      <c r="BW95" s="310"/>
      <c r="BX95" s="310"/>
      <c r="BY95" s="310"/>
      <c r="BZ95" s="310"/>
      <c r="CA95" s="310"/>
      <c r="CB95" s="310"/>
      <c r="CC95" s="310"/>
      <c r="CD95" s="310"/>
      <c r="CE95" s="310"/>
      <c r="CF95" s="310"/>
      <c r="CG95" s="310"/>
      <c r="CH95" s="310"/>
      <c r="CI95" s="310"/>
      <c r="CJ95" s="310"/>
      <c r="CK95" s="310"/>
      <c r="CL95" s="310"/>
      <c r="CM95" s="310"/>
      <c r="CN95" s="310"/>
      <c r="CO95" s="310"/>
    </row>
    <row r="96" spans="1:93" ht="24" x14ac:dyDescent="0.15">
      <c r="A96" s="310"/>
      <c r="B96" s="310"/>
      <c r="C96" s="310"/>
      <c r="D96" s="310"/>
      <c r="E96" s="310"/>
      <c r="F96" s="310"/>
      <c r="G96" s="310"/>
      <c r="H96" s="310"/>
      <c r="I96" s="310"/>
      <c r="J96" s="310"/>
      <c r="K96" s="310"/>
      <c r="L96" s="310"/>
      <c r="M96" s="310"/>
      <c r="N96" s="310"/>
      <c r="O96" s="310"/>
      <c r="P96" s="310"/>
      <c r="Q96" s="310"/>
      <c r="R96" s="310"/>
      <c r="S96" s="310"/>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0"/>
      <c r="AY96" s="310"/>
      <c r="AZ96" s="310"/>
      <c r="BA96" s="310"/>
      <c r="BB96" s="310"/>
      <c r="BC96" s="310"/>
      <c r="BD96" s="310"/>
      <c r="BE96" s="310"/>
      <c r="BF96" s="310"/>
      <c r="BG96" s="310"/>
      <c r="BH96" s="310"/>
      <c r="BI96" s="310"/>
      <c r="BJ96" s="310"/>
      <c r="BK96" s="310"/>
      <c r="BL96" s="310"/>
      <c r="BM96" s="310"/>
      <c r="BN96" s="310"/>
      <c r="BO96" s="310"/>
      <c r="BP96" s="310"/>
      <c r="BQ96" s="310"/>
      <c r="BR96" s="310"/>
      <c r="BS96" s="310"/>
      <c r="BT96" s="310"/>
      <c r="BU96" s="310"/>
      <c r="BV96" s="310"/>
      <c r="BW96" s="310"/>
      <c r="BX96" s="310"/>
      <c r="BY96" s="310"/>
      <c r="BZ96" s="310"/>
      <c r="CA96" s="310"/>
      <c r="CB96" s="310"/>
      <c r="CC96" s="310"/>
      <c r="CD96" s="310"/>
      <c r="CE96" s="310"/>
      <c r="CF96" s="310"/>
      <c r="CG96" s="310"/>
      <c r="CH96" s="310"/>
      <c r="CI96" s="310"/>
      <c r="CJ96" s="310"/>
      <c r="CK96" s="310"/>
      <c r="CL96" s="310"/>
      <c r="CM96" s="310"/>
      <c r="CN96" s="310"/>
      <c r="CO96" s="310"/>
    </row>
    <row r="97" spans="1:93" ht="24" x14ac:dyDescent="0.15">
      <c r="A97" s="310"/>
      <c r="B97" s="310"/>
      <c r="C97" s="310"/>
      <c r="D97" s="310"/>
      <c r="E97" s="310"/>
      <c r="F97" s="310"/>
      <c r="G97" s="310"/>
      <c r="H97" s="310"/>
      <c r="I97" s="310"/>
      <c r="J97" s="310"/>
      <c r="K97" s="310"/>
      <c r="L97" s="310"/>
      <c r="M97" s="310"/>
      <c r="N97" s="310"/>
      <c r="O97" s="310"/>
      <c r="P97" s="310"/>
      <c r="Q97" s="310"/>
      <c r="R97" s="310"/>
      <c r="S97" s="310"/>
      <c r="T97" s="310"/>
      <c r="U97" s="310"/>
      <c r="V97" s="310"/>
      <c r="W97" s="310"/>
      <c r="X97" s="310"/>
      <c r="Y97" s="310"/>
      <c r="Z97" s="310"/>
      <c r="AA97" s="310"/>
      <c r="AB97" s="310"/>
      <c r="AC97" s="310"/>
      <c r="AD97" s="310"/>
      <c r="AE97" s="310"/>
      <c r="AF97" s="310"/>
      <c r="AG97" s="310"/>
      <c r="AH97" s="310"/>
      <c r="AI97" s="310"/>
      <c r="AJ97" s="310"/>
      <c r="AK97" s="310"/>
      <c r="AL97" s="310"/>
      <c r="AM97" s="310"/>
      <c r="AN97" s="310"/>
      <c r="AO97" s="310"/>
      <c r="AP97" s="310"/>
      <c r="AQ97" s="310"/>
      <c r="AR97" s="310"/>
      <c r="AS97" s="310"/>
      <c r="AT97" s="310"/>
      <c r="AU97" s="310"/>
      <c r="AV97" s="310"/>
      <c r="AW97" s="310"/>
      <c r="AX97" s="310"/>
      <c r="AY97" s="310"/>
      <c r="AZ97" s="310"/>
      <c r="BA97" s="310"/>
      <c r="BB97" s="310"/>
      <c r="BC97" s="310"/>
      <c r="BD97" s="310"/>
      <c r="BE97" s="310"/>
      <c r="BF97" s="310"/>
      <c r="BG97" s="310"/>
      <c r="BH97" s="310"/>
      <c r="BI97" s="310"/>
      <c r="BJ97" s="310"/>
      <c r="BK97" s="310"/>
      <c r="BL97" s="310"/>
      <c r="BM97" s="310"/>
      <c r="BN97" s="310"/>
      <c r="BO97" s="310"/>
      <c r="BP97" s="310"/>
      <c r="BQ97" s="310"/>
      <c r="BR97" s="310"/>
      <c r="BS97" s="310"/>
      <c r="BT97" s="310"/>
      <c r="BU97" s="310"/>
      <c r="BV97" s="310"/>
      <c r="BW97" s="310"/>
      <c r="BX97" s="310"/>
      <c r="BY97" s="310"/>
      <c r="BZ97" s="310"/>
      <c r="CA97" s="310"/>
      <c r="CB97" s="310"/>
      <c r="CC97" s="310"/>
      <c r="CD97" s="310"/>
      <c r="CE97" s="310"/>
      <c r="CF97" s="310"/>
      <c r="CG97" s="310"/>
      <c r="CH97" s="310"/>
      <c r="CI97" s="310"/>
      <c r="CJ97" s="310"/>
      <c r="CK97" s="310"/>
      <c r="CL97" s="310"/>
      <c r="CM97" s="310"/>
      <c r="CN97" s="310"/>
      <c r="CO97" s="310"/>
    </row>
    <row r="98" spans="1:93" ht="24" x14ac:dyDescent="0.15">
      <c r="A98" s="310"/>
      <c r="B98" s="310"/>
      <c r="C98" s="310"/>
      <c r="D98" s="310"/>
      <c r="E98" s="310"/>
      <c r="F98" s="310"/>
      <c r="G98" s="310"/>
      <c r="H98" s="310"/>
      <c r="I98" s="310"/>
      <c r="J98" s="310"/>
      <c r="K98" s="310"/>
      <c r="L98" s="310"/>
      <c r="M98" s="310"/>
      <c r="N98" s="310"/>
      <c r="O98" s="310"/>
      <c r="P98" s="310"/>
      <c r="Q98" s="310"/>
      <c r="R98" s="310"/>
      <c r="S98" s="310"/>
      <c r="T98" s="310"/>
      <c r="U98" s="310"/>
      <c r="V98" s="310"/>
      <c r="W98" s="310"/>
      <c r="X98" s="310"/>
      <c r="Y98" s="310"/>
      <c r="Z98" s="310"/>
      <c r="AA98" s="310"/>
      <c r="AB98" s="310"/>
      <c r="AC98" s="310"/>
      <c r="AD98" s="310"/>
      <c r="AE98" s="310"/>
      <c r="AF98" s="310"/>
      <c r="AG98" s="310"/>
      <c r="AH98" s="310"/>
      <c r="AI98" s="310"/>
      <c r="AJ98" s="310"/>
      <c r="AK98" s="310"/>
      <c r="AL98" s="310"/>
      <c r="AM98" s="310"/>
      <c r="AN98" s="310"/>
      <c r="AO98" s="310"/>
      <c r="AP98" s="310"/>
      <c r="AQ98" s="310"/>
      <c r="AR98" s="310"/>
      <c r="AS98" s="310"/>
      <c r="AT98" s="310"/>
      <c r="AU98" s="310"/>
      <c r="AV98" s="310"/>
      <c r="AW98" s="310"/>
      <c r="AX98" s="310"/>
      <c r="AY98" s="310"/>
      <c r="AZ98" s="310"/>
      <c r="BA98" s="310"/>
      <c r="BB98" s="310"/>
      <c r="BC98" s="310"/>
      <c r="BD98" s="310"/>
      <c r="BE98" s="310"/>
      <c r="BF98" s="310"/>
      <c r="BG98" s="310"/>
      <c r="BH98" s="310"/>
      <c r="BI98" s="310"/>
      <c r="BJ98" s="310"/>
      <c r="BK98" s="310"/>
      <c r="BL98" s="310"/>
      <c r="BM98" s="310"/>
      <c r="BN98" s="310"/>
      <c r="BO98" s="310"/>
      <c r="BP98" s="310"/>
      <c r="BQ98" s="310"/>
      <c r="BR98" s="310"/>
      <c r="BS98" s="310"/>
      <c r="BT98" s="310"/>
      <c r="BU98" s="310"/>
      <c r="BV98" s="310"/>
      <c r="BW98" s="310"/>
      <c r="BX98" s="310"/>
      <c r="BY98" s="310"/>
      <c r="BZ98" s="310"/>
      <c r="CA98" s="310"/>
      <c r="CB98" s="310"/>
      <c r="CC98" s="310"/>
      <c r="CD98" s="310"/>
      <c r="CE98" s="310"/>
      <c r="CF98" s="310"/>
      <c r="CG98" s="310"/>
      <c r="CH98" s="310"/>
      <c r="CI98" s="310"/>
      <c r="CJ98" s="310"/>
      <c r="CK98" s="310"/>
      <c r="CL98" s="310"/>
      <c r="CM98" s="310"/>
      <c r="CN98" s="310"/>
      <c r="CO98" s="310"/>
    </row>
    <row r="99" spans="1:93" ht="24" x14ac:dyDescent="0.15">
      <c r="A99" s="310"/>
      <c r="B99" s="310"/>
      <c r="C99" s="310"/>
      <c r="D99" s="310"/>
      <c r="E99" s="310"/>
      <c r="F99" s="310"/>
      <c r="G99" s="310"/>
      <c r="H99" s="310"/>
      <c r="I99" s="310"/>
      <c r="J99" s="310"/>
      <c r="K99" s="310"/>
      <c r="L99" s="310"/>
      <c r="M99" s="310"/>
      <c r="N99" s="310"/>
      <c r="O99" s="310"/>
      <c r="P99" s="310"/>
      <c r="Q99" s="310"/>
      <c r="R99" s="310"/>
      <c r="S99" s="310"/>
      <c r="T99" s="310"/>
      <c r="U99" s="310"/>
      <c r="V99" s="310"/>
      <c r="W99" s="310"/>
      <c r="X99" s="310"/>
      <c r="Y99" s="310"/>
      <c r="Z99" s="310"/>
      <c r="AA99" s="310"/>
      <c r="AB99" s="310"/>
      <c r="AC99" s="310"/>
      <c r="AD99" s="310"/>
      <c r="AE99" s="310"/>
      <c r="AF99" s="310"/>
      <c r="AG99" s="310"/>
      <c r="AH99" s="310"/>
      <c r="AI99" s="310"/>
      <c r="AJ99" s="310"/>
      <c r="AK99" s="310"/>
      <c r="AL99" s="310"/>
      <c r="AM99" s="310"/>
      <c r="AN99" s="310"/>
      <c r="AO99" s="310"/>
      <c r="AP99" s="310"/>
      <c r="AQ99" s="310"/>
      <c r="AR99" s="310"/>
      <c r="AS99" s="310"/>
      <c r="AT99" s="310"/>
      <c r="AU99" s="310"/>
      <c r="AV99" s="310"/>
      <c r="AW99" s="310"/>
      <c r="AX99" s="310"/>
      <c r="AY99" s="310"/>
      <c r="AZ99" s="310"/>
      <c r="BA99" s="310"/>
      <c r="BB99" s="310"/>
      <c r="BC99" s="310"/>
      <c r="BD99" s="310"/>
      <c r="BE99" s="310"/>
      <c r="BF99" s="310"/>
      <c r="BG99" s="310"/>
      <c r="BH99" s="310"/>
      <c r="BI99" s="310"/>
      <c r="BJ99" s="310"/>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310"/>
      <c r="CH99" s="310"/>
      <c r="CI99" s="310"/>
      <c r="CJ99" s="310"/>
      <c r="CK99" s="310"/>
      <c r="CL99" s="310"/>
      <c r="CM99" s="310"/>
      <c r="CN99" s="310"/>
      <c r="CO99" s="310"/>
    </row>
    <row r="100" spans="1:93" ht="24" x14ac:dyDescent="0.15">
      <c r="A100" s="310"/>
      <c r="B100" s="310"/>
      <c r="C100" s="310"/>
      <c r="D100" s="310"/>
      <c r="E100" s="310"/>
      <c r="F100" s="310"/>
      <c r="G100" s="310"/>
      <c r="H100" s="310"/>
      <c r="I100" s="310"/>
      <c r="J100" s="310"/>
      <c r="K100" s="310"/>
      <c r="L100" s="310"/>
      <c r="M100" s="310"/>
      <c r="N100" s="310"/>
      <c r="O100" s="310"/>
      <c r="P100" s="310"/>
      <c r="Q100" s="310"/>
      <c r="R100" s="310"/>
      <c r="S100" s="310"/>
      <c r="T100" s="310"/>
      <c r="U100" s="310"/>
      <c r="V100" s="310"/>
      <c r="W100" s="310"/>
      <c r="X100" s="310"/>
      <c r="Y100" s="310"/>
      <c r="Z100" s="310"/>
      <c r="AA100" s="310"/>
      <c r="AB100" s="310"/>
      <c r="AC100" s="310"/>
      <c r="AD100" s="310"/>
      <c r="AE100" s="310"/>
      <c r="AF100" s="310"/>
      <c r="AG100" s="310"/>
      <c r="AH100" s="310"/>
      <c r="AI100" s="310"/>
      <c r="AJ100" s="310"/>
      <c r="AK100" s="310"/>
      <c r="AL100" s="310"/>
      <c r="AM100" s="310"/>
      <c r="AN100" s="310"/>
      <c r="AO100" s="310"/>
      <c r="AP100" s="310"/>
      <c r="AQ100" s="310"/>
      <c r="AR100" s="310"/>
      <c r="AS100" s="310"/>
      <c r="AT100" s="310"/>
      <c r="AU100" s="310"/>
      <c r="AV100" s="310"/>
      <c r="AW100" s="310"/>
      <c r="AX100" s="310"/>
      <c r="AY100" s="310"/>
      <c r="AZ100" s="310"/>
      <c r="BA100" s="310"/>
      <c r="BB100" s="310"/>
      <c r="BC100" s="310"/>
      <c r="BD100" s="310"/>
      <c r="BE100" s="310"/>
      <c r="BF100" s="310"/>
      <c r="BG100" s="310"/>
      <c r="BH100" s="310"/>
      <c r="BI100" s="310"/>
      <c r="BJ100" s="310"/>
      <c r="BK100" s="310"/>
      <c r="BL100" s="310"/>
      <c r="BM100" s="310"/>
      <c r="BN100" s="310"/>
      <c r="BO100" s="310"/>
      <c r="BP100" s="310"/>
      <c r="BQ100" s="310"/>
      <c r="BR100" s="310"/>
      <c r="BS100" s="310"/>
      <c r="BT100" s="310"/>
      <c r="BU100" s="310"/>
      <c r="BV100" s="310"/>
      <c r="BW100" s="310"/>
      <c r="BX100" s="310"/>
      <c r="BY100" s="310"/>
      <c r="BZ100" s="310"/>
      <c r="CA100" s="310"/>
      <c r="CB100" s="310"/>
      <c r="CC100" s="310"/>
      <c r="CD100" s="310"/>
      <c r="CE100" s="310"/>
      <c r="CF100" s="310"/>
      <c r="CG100" s="310"/>
      <c r="CH100" s="310"/>
      <c r="CI100" s="310"/>
      <c r="CJ100" s="310"/>
      <c r="CK100" s="310"/>
      <c r="CL100" s="310"/>
      <c r="CM100" s="310"/>
      <c r="CN100" s="310"/>
      <c r="CO100" s="310"/>
    </row>
    <row r="101" spans="1:93" ht="24" x14ac:dyDescent="0.15">
      <c r="A101" s="310"/>
      <c r="B101" s="310"/>
      <c r="C101" s="310"/>
      <c r="D101" s="310"/>
      <c r="E101" s="310"/>
      <c r="F101" s="310"/>
      <c r="G101" s="310"/>
      <c r="H101" s="310"/>
      <c r="I101" s="310"/>
      <c r="J101" s="310"/>
      <c r="K101" s="310"/>
      <c r="L101" s="310"/>
      <c r="M101" s="310"/>
      <c r="N101" s="310"/>
      <c r="O101" s="310"/>
      <c r="P101" s="310"/>
      <c r="Q101" s="310"/>
      <c r="R101" s="310"/>
      <c r="S101" s="310"/>
      <c r="T101" s="310"/>
      <c r="U101" s="310"/>
      <c r="V101" s="310"/>
      <c r="W101" s="310"/>
      <c r="X101" s="310"/>
      <c r="Y101" s="310"/>
      <c r="Z101" s="310"/>
      <c r="AA101" s="310"/>
      <c r="AB101" s="310"/>
      <c r="AC101" s="310"/>
      <c r="AD101" s="310"/>
      <c r="AE101" s="310"/>
      <c r="AF101" s="310"/>
      <c r="AG101" s="310"/>
      <c r="AH101" s="310"/>
      <c r="AI101" s="310"/>
      <c r="AJ101" s="310"/>
      <c r="AK101" s="310"/>
      <c r="AL101" s="310"/>
      <c r="AM101" s="310"/>
      <c r="AN101" s="310"/>
      <c r="AO101" s="310"/>
      <c r="AP101" s="310"/>
      <c r="AQ101" s="310"/>
      <c r="AR101" s="310"/>
      <c r="AS101" s="310"/>
      <c r="AT101" s="310"/>
      <c r="AU101" s="310"/>
      <c r="AV101" s="310"/>
      <c r="AW101" s="310"/>
      <c r="AX101" s="310"/>
      <c r="AY101" s="310"/>
      <c r="AZ101" s="310"/>
      <c r="BA101" s="310"/>
      <c r="BB101" s="310"/>
      <c r="BC101" s="310"/>
      <c r="BD101" s="310"/>
      <c r="BE101" s="310"/>
      <c r="BF101" s="310"/>
      <c r="BG101" s="310"/>
      <c r="BH101" s="310"/>
      <c r="BI101" s="310"/>
      <c r="BJ101" s="310"/>
      <c r="BK101" s="310"/>
      <c r="BL101" s="310"/>
      <c r="BM101" s="310"/>
      <c r="BN101" s="310"/>
      <c r="BO101" s="310"/>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row>
    <row r="102" spans="1:93" ht="24" x14ac:dyDescent="0.15">
      <c r="A102" s="310"/>
      <c r="B102" s="310"/>
      <c r="C102" s="310"/>
      <c r="D102" s="310"/>
      <c r="E102" s="310"/>
      <c r="F102" s="310"/>
      <c r="G102" s="310"/>
      <c r="H102" s="310"/>
      <c r="I102" s="310"/>
      <c r="J102" s="310"/>
      <c r="K102" s="310"/>
      <c r="L102" s="310"/>
      <c r="M102" s="310"/>
      <c r="N102" s="310"/>
      <c r="O102" s="310"/>
      <c r="P102" s="310"/>
      <c r="Q102" s="310"/>
      <c r="R102" s="310"/>
      <c r="S102" s="310"/>
      <c r="T102" s="310"/>
      <c r="U102" s="310"/>
      <c r="V102" s="310"/>
      <c r="W102" s="310"/>
      <c r="X102" s="310"/>
      <c r="Y102" s="310"/>
      <c r="Z102" s="310"/>
      <c r="AA102" s="310"/>
      <c r="AB102" s="310"/>
      <c r="AC102" s="310"/>
      <c r="AD102" s="310"/>
      <c r="AE102" s="310"/>
      <c r="AF102" s="310"/>
      <c r="AG102" s="310"/>
      <c r="AH102" s="310"/>
      <c r="AI102" s="310"/>
      <c r="AJ102" s="310"/>
      <c r="AK102" s="310"/>
      <c r="AL102" s="310"/>
      <c r="AM102" s="310"/>
      <c r="AN102" s="310"/>
      <c r="AO102" s="310"/>
      <c r="AP102" s="310"/>
      <c r="AQ102" s="310"/>
      <c r="AR102" s="310"/>
      <c r="AS102" s="310"/>
      <c r="AT102" s="310"/>
      <c r="AU102" s="310"/>
      <c r="AV102" s="310"/>
      <c r="AW102" s="310"/>
      <c r="AX102" s="310"/>
      <c r="AY102" s="310"/>
      <c r="AZ102" s="310"/>
      <c r="BA102" s="310"/>
      <c r="BB102" s="310"/>
      <c r="BC102" s="310"/>
      <c r="BD102" s="310"/>
      <c r="BE102" s="310"/>
      <c r="BF102" s="310"/>
      <c r="BG102" s="310"/>
      <c r="BH102" s="310"/>
      <c r="BI102" s="310"/>
      <c r="BJ102" s="310"/>
      <c r="BK102" s="310"/>
      <c r="BL102" s="310"/>
      <c r="BM102" s="310"/>
      <c r="BN102" s="310"/>
      <c r="BO102" s="310"/>
      <c r="BP102" s="310"/>
      <c r="BQ102" s="310"/>
      <c r="BR102" s="310"/>
      <c r="BS102" s="310"/>
      <c r="BT102" s="310"/>
      <c r="BU102" s="310"/>
      <c r="BV102" s="310"/>
      <c r="BW102" s="310"/>
      <c r="BX102" s="310"/>
      <c r="BY102" s="310"/>
      <c r="BZ102" s="310"/>
      <c r="CA102" s="310"/>
      <c r="CB102" s="310"/>
      <c r="CC102" s="310"/>
      <c r="CD102" s="310"/>
      <c r="CE102" s="310"/>
      <c r="CF102" s="310"/>
      <c r="CG102" s="310"/>
      <c r="CH102" s="310"/>
      <c r="CI102" s="310"/>
      <c r="CJ102" s="310"/>
      <c r="CK102" s="310"/>
      <c r="CL102" s="310"/>
      <c r="CM102" s="310"/>
      <c r="CN102" s="310"/>
      <c r="CO102" s="310"/>
    </row>
    <row r="103" spans="1:93" ht="24" x14ac:dyDescent="0.15">
      <c r="A103" s="310"/>
      <c r="B103" s="310"/>
      <c r="C103" s="310"/>
      <c r="D103" s="310"/>
      <c r="E103" s="310"/>
      <c r="F103" s="310"/>
      <c r="G103" s="310"/>
      <c r="H103" s="310"/>
      <c r="I103" s="310"/>
      <c r="J103" s="310"/>
      <c r="K103" s="310"/>
      <c r="L103" s="310"/>
      <c r="M103" s="310"/>
      <c r="N103" s="310"/>
      <c r="O103" s="310"/>
      <c r="P103" s="310"/>
      <c r="Q103" s="310"/>
      <c r="R103" s="310"/>
      <c r="S103" s="310"/>
      <c r="T103" s="310"/>
      <c r="U103" s="310"/>
      <c r="V103" s="310"/>
      <c r="W103" s="310"/>
      <c r="X103" s="310"/>
      <c r="Y103" s="310"/>
      <c r="Z103" s="310"/>
      <c r="AA103" s="310"/>
      <c r="AB103" s="310"/>
      <c r="AC103" s="310"/>
      <c r="AD103" s="310"/>
      <c r="AE103" s="310"/>
      <c r="AF103" s="310"/>
      <c r="AG103" s="310"/>
      <c r="AH103" s="310"/>
      <c r="AI103" s="310"/>
      <c r="AJ103" s="310"/>
      <c r="AK103" s="310"/>
      <c r="AL103" s="310"/>
      <c r="AM103" s="310"/>
      <c r="AN103" s="310"/>
      <c r="AO103" s="310"/>
      <c r="AP103" s="310"/>
      <c r="AQ103" s="310"/>
      <c r="AR103" s="310"/>
      <c r="AS103" s="310"/>
      <c r="AT103" s="310"/>
      <c r="AU103" s="310"/>
      <c r="AV103" s="310"/>
      <c r="AW103" s="310"/>
      <c r="AX103" s="310"/>
      <c r="AY103" s="310"/>
      <c r="AZ103" s="310"/>
      <c r="BA103" s="310"/>
      <c r="BB103" s="310"/>
      <c r="BC103" s="310"/>
      <c r="BD103" s="310"/>
      <c r="BE103" s="310"/>
      <c r="BF103" s="310"/>
      <c r="BG103" s="310"/>
      <c r="BH103" s="310"/>
      <c r="BI103" s="310"/>
      <c r="BJ103" s="310"/>
      <c r="BK103" s="310"/>
      <c r="BL103" s="310"/>
      <c r="BM103" s="310"/>
      <c r="BN103" s="310"/>
      <c r="BO103" s="310"/>
      <c r="BP103" s="310"/>
      <c r="BQ103" s="310"/>
      <c r="BR103" s="310"/>
      <c r="BS103" s="310"/>
      <c r="BT103" s="310"/>
      <c r="BU103" s="310"/>
      <c r="BV103" s="310"/>
      <c r="BW103" s="310"/>
      <c r="BX103" s="310"/>
      <c r="BY103" s="310"/>
      <c r="BZ103" s="310"/>
      <c r="CA103" s="310"/>
      <c r="CB103" s="310"/>
      <c r="CC103" s="310"/>
      <c r="CD103" s="310"/>
      <c r="CE103" s="310"/>
      <c r="CF103" s="310"/>
      <c r="CG103" s="310"/>
      <c r="CH103" s="310"/>
      <c r="CI103" s="310"/>
      <c r="CJ103" s="310"/>
      <c r="CK103" s="310"/>
      <c r="CL103" s="310"/>
      <c r="CM103" s="310"/>
      <c r="CN103" s="310"/>
      <c r="CO103" s="310"/>
    </row>
    <row r="104" spans="1:93" ht="24" x14ac:dyDescent="0.15">
      <c r="A104" s="310"/>
      <c r="B104" s="310"/>
      <c r="C104" s="310"/>
      <c r="D104" s="310"/>
      <c r="E104" s="310"/>
      <c r="F104" s="310"/>
      <c r="G104" s="310"/>
      <c r="H104" s="310"/>
      <c r="I104" s="310"/>
      <c r="J104" s="310"/>
      <c r="K104" s="310"/>
      <c r="L104" s="310"/>
      <c r="M104" s="310"/>
      <c r="N104" s="310"/>
      <c r="O104" s="310"/>
      <c r="P104" s="310"/>
      <c r="Q104" s="310"/>
      <c r="R104" s="310"/>
      <c r="S104" s="310"/>
      <c r="T104" s="310"/>
      <c r="U104" s="310"/>
      <c r="V104" s="310"/>
      <c r="W104" s="310"/>
      <c r="X104" s="310"/>
      <c r="Y104" s="310"/>
      <c r="Z104" s="310"/>
      <c r="AA104" s="310"/>
      <c r="AB104" s="310"/>
      <c r="AC104" s="310"/>
      <c r="AD104" s="310"/>
      <c r="AE104" s="310"/>
      <c r="AF104" s="310"/>
      <c r="AG104" s="310"/>
      <c r="AH104" s="310"/>
      <c r="AI104" s="310"/>
      <c r="AJ104" s="310"/>
      <c r="AK104" s="310"/>
      <c r="AL104" s="310"/>
      <c r="AM104" s="310"/>
      <c r="AN104" s="310"/>
      <c r="AO104" s="310"/>
      <c r="AP104" s="310"/>
      <c r="AQ104" s="310"/>
      <c r="AR104" s="310"/>
      <c r="AS104" s="310"/>
      <c r="AT104" s="310"/>
      <c r="AU104" s="310"/>
      <c r="AV104" s="310"/>
      <c r="AW104" s="310"/>
      <c r="AX104" s="310"/>
      <c r="AY104" s="310"/>
      <c r="AZ104" s="310"/>
      <c r="BA104" s="310"/>
      <c r="BB104" s="310"/>
      <c r="BC104" s="310"/>
      <c r="BD104" s="310"/>
      <c r="BE104" s="310"/>
      <c r="BF104" s="310"/>
      <c r="BG104" s="310"/>
      <c r="BH104" s="310"/>
      <c r="BI104" s="310"/>
      <c r="BJ104" s="310"/>
      <c r="BK104" s="310"/>
      <c r="BL104" s="310"/>
      <c r="BM104" s="310"/>
      <c r="BN104" s="310"/>
      <c r="BO104" s="310"/>
      <c r="BP104" s="310"/>
      <c r="BQ104" s="310"/>
      <c r="BR104" s="310"/>
      <c r="BS104" s="310"/>
      <c r="BT104" s="310"/>
      <c r="BU104" s="310"/>
      <c r="BV104" s="310"/>
      <c r="BW104" s="310"/>
      <c r="BX104" s="310"/>
      <c r="BY104" s="310"/>
      <c r="BZ104" s="310"/>
      <c r="CA104" s="310"/>
      <c r="CB104" s="310"/>
      <c r="CC104" s="310"/>
      <c r="CD104" s="310"/>
      <c r="CE104" s="310"/>
      <c r="CF104" s="310"/>
      <c r="CG104" s="310"/>
      <c r="CH104" s="310"/>
      <c r="CI104" s="310"/>
      <c r="CJ104" s="310"/>
      <c r="CK104" s="310"/>
      <c r="CL104" s="310"/>
      <c r="CM104" s="310"/>
      <c r="CN104" s="310"/>
      <c r="CO104" s="310"/>
    </row>
    <row r="105" spans="1:93" ht="24" x14ac:dyDescent="0.15">
      <c r="A105" s="310"/>
      <c r="B105" s="310"/>
      <c r="C105" s="310"/>
      <c r="D105" s="310"/>
      <c r="E105" s="310"/>
      <c r="F105" s="310"/>
      <c r="G105" s="310"/>
      <c r="H105" s="310"/>
      <c r="I105" s="310"/>
      <c r="J105" s="310"/>
      <c r="K105" s="310"/>
      <c r="L105" s="310"/>
      <c r="M105" s="310"/>
      <c r="N105" s="310"/>
      <c r="O105" s="310"/>
      <c r="P105" s="310"/>
      <c r="Q105" s="310"/>
      <c r="R105" s="310"/>
      <c r="S105" s="310"/>
      <c r="T105" s="310"/>
      <c r="U105" s="310"/>
      <c r="V105" s="310"/>
      <c r="W105" s="310"/>
      <c r="X105" s="310"/>
      <c r="Y105" s="310"/>
      <c r="Z105" s="310"/>
      <c r="AA105" s="310"/>
      <c r="AB105" s="310"/>
      <c r="AC105" s="310"/>
      <c r="AD105" s="310"/>
      <c r="AE105" s="310"/>
      <c r="AF105" s="310"/>
      <c r="AG105" s="310"/>
      <c r="AH105" s="310"/>
      <c r="AI105" s="310"/>
      <c r="AJ105" s="310"/>
      <c r="AK105" s="310"/>
      <c r="AL105" s="310"/>
      <c r="AM105" s="310"/>
      <c r="AN105" s="310"/>
      <c r="AO105" s="310"/>
      <c r="AP105" s="310"/>
      <c r="AQ105" s="310"/>
      <c r="AR105" s="310"/>
      <c r="AS105" s="310"/>
      <c r="AT105" s="310"/>
      <c r="AU105" s="310"/>
      <c r="AV105" s="310"/>
      <c r="AW105" s="310"/>
      <c r="AX105" s="310"/>
      <c r="AY105" s="310"/>
      <c r="AZ105" s="310"/>
      <c r="BA105" s="310"/>
      <c r="BB105" s="310"/>
      <c r="BC105" s="310"/>
      <c r="BD105" s="310"/>
      <c r="BE105" s="310"/>
      <c r="BF105" s="310"/>
      <c r="BG105" s="310"/>
      <c r="BH105" s="310"/>
      <c r="BI105" s="310"/>
      <c r="BJ105" s="310"/>
      <c r="BK105" s="310"/>
      <c r="BL105" s="310"/>
      <c r="BM105" s="310"/>
      <c r="BN105" s="310"/>
      <c r="BO105" s="310"/>
      <c r="BP105" s="310"/>
      <c r="BQ105" s="310"/>
      <c r="BR105" s="310"/>
      <c r="BS105" s="310"/>
      <c r="BT105" s="310"/>
      <c r="BU105" s="310"/>
      <c r="BV105" s="310"/>
      <c r="BW105" s="310"/>
      <c r="BX105" s="310"/>
      <c r="BY105" s="310"/>
      <c r="BZ105" s="310"/>
      <c r="CA105" s="310"/>
      <c r="CB105" s="310"/>
      <c r="CC105" s="310"/>
      <c r="CD105" s="310"/>
      <c r="CE105" s="310"/>
      <c r="CF105" s="310"/>
      <c r="CG105" s="310"/>
      <c r="CH105" s="310"/>
      <c r="CI105" s="310"/>
      <c r="CJ105" s="310"/>
      <c r="CK105" s="310"/>
      <c r="CL105" s="310"/>
      <c r="CM105" s="310"/>
      <c r="CN105" s="310"/>
      <c r="CO105" s="310"/>
    </row>
    <row r="106" spans="1:93" ht="24" x14ac:dyDescent="0.15">
      <c r="A106" s="310"/>
      <c r="B106" s="310"/>
      <c r="C106" s="310"/>
      <c r="D106" s="310"/>
      <c r="E106" s="310"/>
      <c r="F106" s="310"/>
      <c r="G106" s="310"/>
      <c r="H106" s="310"/>
      <c r="I106" s="310"/>
      <c r="J106" s="310"/>
      <c r="K106" s="310"/>
      <c r="L106" s="310"/>
      <c r="M106" s="310"/>
      <c r="N106" s="310"/>
      <c r="O106" s="310"/>
      <c r="P106" s="310"/>
      <c r="Q106" s="310"/>
      <c r="R106" s="310"/>
      <c r="S106" s="310"/>
      <c r="T106" s="310"/>
      <c r="U106" s="310"/>
      <c r="V106" s="310"/>
      <c r="W106" s="310"/>
      <c r="X106" s="310"/>
      <c r="Y106" s="310"/>
      <c r="Z106" s="310"/>
      <c r="AA106" s="310"/>
      <c r="AB106" s="310"/>
      <c r="AC106" s="310"/>
      <c r="AD106" s="310"/>
      <c r="AE106" s="310"/>
      <c r="AF106" s="310"/>
      <c r="AG106" s="310"/>
      <c r="AH106" s="310"/>
      <c r="AI106" s="310"/>
      <c r="AJ106" s="310"/>
      <c r="AK106" s="310"/>
      <c r="AL106" s="310"/>
      <c r="AM106" s="310"/>
      <c r="AN106" s="310"/>
      <c r="AO106" s="310"/>
      <c r="AP106" s="310"/>
      <c r="AQ106" s="310"/>
      <c r="AR106" s="310"/>
      <c r="AS106" s="310"/>
      <c r="AT106" s="310"/>
      <c r="AU106" s="310"/>
      <c r="AV106" s="310"/>
      <c r="AW106" s="310"/>
      <c r="AX106" s="310"/>
      <c r="AY106" s="310"/>
      <c r="AZ106" s="310"/>
      <c r="BA106" s="310"/>
      <c r="BB106" s="310"/>
      <c r="BC106" s="310"/>
      <c r="BD106" s="310"/>
      <c r="BE106" s="310"/>
      <c r="BF106" s="310"/>
      <c r="BG106" s="310"/>
      <c r="BH106" s="310"/>
      <c r="BI106" s="310"/>
      <c r="BJ106" s="310"/>
      <c r="BK106" s="310"/>
      <c r="BL106" s="310"/>
      <c r="BM106" s="310"/>
      <c r="BN106" s="310"/>
      <c r="BO106" s="310"/>
      <c r="BP106" s="310"/>
      <c r="BQ106" s="310"/>
      <c r="BR106" s="310"/>
      <c r="BS106" s="310"/>
      <c r="BT106" s="310"/>
      <c r="BU106" s="310"/>
      <c r="BV106" s="310"/>
      <c r="BW106" s="310"/>
      <c r="BX106" s="310"/>
      <c r="BY106" s="310"/>
      <c r="BZ106" s="310"/>
      <c r="CA106" s="310"/>
      <c r="CB106" s="310"/>
      <c r="CC106" s="310"/>
      <c r="CD106" s="310"/>
      <c r="CE106" s="310"/>
      <c r="CF106" s="310"/>
      <c r="CG106" s="310"/>
      <c r="CH106" s="310"/>
      <c r="CI106" s="310"/>
      <c r="CJ106" s="310"/>
      <c r="CK106" s="310"/>
      <c r="CL106" s="310"/>
      <c r="CM106" s="310"/>
      <c r="CN106" s="310"/>
      <c r="CO106" s="310"/>
    </row>
    <row r="107" spans="1:93" ht="24" x14ac:dyDescent="0.15">
      <c r="A107" s="310"/>
      <c r="B107" s="310"/>
      <c r="C107" s="310"/>
      <c r="D107" s="310"/>
      <c r="E107" s="310"/>
      <c r="F107" s="310"/>
      <c r="G107" s="310"/>
      <c r="H107" s="310"/>
      <c r="I107" s="310"/>
      <c r="J107" s="310"/>
      <c r="K107" s="310"/>
      <c r="L107" s="310"/>
      <c r="M107" s="310"/>
      <c r="N107" s="310"/>
      <c r="O107" s="310"/>
      <c r="P107" s="310"/>
      <c r="Q107" s="310"/>
      <c r="R107" s="310"/>
      <c r="S107" s="310"/>
      <c r="T107" s="310"/>
      <c r="U107" s="310"/>
      <c r="V107" s="310"/>
      <c r="W107" s="310"/>
      <c r="X107" s="310"/>
      <c r="Y107" s="310"/>
      <c r="Z107" s="310"/>
      <c r="AA107" s="310"/>
      <c r="AB107" s="310"/>
      <c r="AC107" s="310"/>
      <c r="AD107" s="310"/>
      <c r="AE107" s="310"/>
      <c r="AF107" s="310"/>
      <c r="AG107" s="310"/>
      <c r="AH107" s="310"/>
      <c r="AI107" s="310"/>
      <c r="AJ107" s="310"/>
      <c r="AK107" s="310"/>
      <c r="AL107" s="310"/>
      <c r="AM107" s="310"/>
      <c r="AN107" s="310"/>
      <c r="AO107" s="310"/>
      <c r="AP107" s="310"/>
      <c r="AQ107" s="310"/>
      <c r="AR107" s="310"/>
      <c r="AS107" s="310"/>
      <c r="AT107" s="310"/>
      <c r="AU107" s="310"/>
      <c r="AV107" s="310"/>
      <c r="AW107" s="310"/>
      <c r="AX107" s="310"/>
      <c r="AY107" s="310"/>
      <c r="AZ107" s="310"/>
      <c r="BA107" s="310"/>
      <c r="BB107" s="310"/>
      <c r="BC107" s="310"/>
      <c r="BD107" s="310"/>
      <c r="BE107" s="310"/>
      <c r="BF107" s="310"/>
      <c r="BG107" s="310"/>
      <c r="BH107" s="310"/>
      <c r="BI107" s="310"/>
      <c r="BJ107" s="310"/>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310"/>
      <c r="CH107" s="310"/>
      <c r="CI107" s="310"/>
      <c r="CJ107" s="310"/>
      <c r="CK107" s="310"/>
      <c r="CL107" s="310"/>
      <c r="CM107" s="310"/>
      <c r="CN107" s="310"/>
      <c r="CO107" s="310"/>
    </row>
    <row r="108" spans="1:93" ht="24" x14ac:dyDescent="0.15">
      <c r="A108" s="310"/>
      <c r="B108" s="310"/>
      <c r="C108" s="310"/>
      <c r="D108" s="310"/>
      <c r="E108" s="310"/>
      <c r="F108" s="310"/>
      <c r="G108" s="310"/>
      <c r="H108" s="310"/>
      <c r="I108" s="310"/>
      <c r="J108" s="310"/>
      <c r="K108" s="310"/>
      <c r="L108" s="310"/>
      <c r="M108" s="310"/>
      <c r="N108" s="310"/>
      <c r="O108" s="310"/>
      <c r="P108" s="310"/>
      <c r="Q108" s="310"/>
      <c r="R108" s="310"/>
      <c r="S108" s="310"/>
      <c r="T108" s="310"/>
      <c r="U108" s="310"/>
      <c r="V108" s="310"/>
      <c r="W108" s="310"/>
      <c r="X108" s="310"/>
      <c r="Y108" s="310"/>
      <c r="Z108" s="310"/>
      <c r="AA108" s="310"/>
      <c r="AB108" s="310"/>
      <c r="AC108" s="310"/>
      <c r="AD108" s="310"/>
      <c r="AE108" s="310"/>
      <c r="AF108" s="310"/>
      <c r="AG108" s="310"/>
      <c r="AH108" s="310"/>
      <c r="AI108" s="310"/>
      <c r="AJ108" s="310"/>
      <c r="AK108" s="310"/>
      <c r="AL108" s="310"/>
      <c r="AM108" s="310"/>
      <c r="AN108" s="310"/>
      <c r="AO108" s="310"/>
      <c r="AP108" s="310"/>
      <c r="AQ108" s="310"/>
      <c r="AR108" s="310"/>
      <c r="AS108" s="310"/>
      <c r="AT108" s="310"/>
      <c r="AU108" s="310"/>
      <c r="AV108" s="310"/>
      <c r="AW108" s="310"/>
      <c r="AX108" s="310"/>
      <c r="AY108" s="310"/>
      <c r="AZ108" s="310"/>
      <c r="BA108" s="310"/>
      <c r="BB108" s="310"/>
      <c r="BC108" s="310"/>
      <c r="BD108" s="310"/>
      <c r="BE108" s="310"/>
      <c r="BF108" s="310"/>
      <c r="BG108" s="310"/>
      <c r="BH108" s="310"/>
      <c r="BI108" s="310"/>
      <c r="BJ108" s="310"/>
      <c r="BK108" s="310"/>
      <c r="BL108" s="310"/>
      <c r="BM108" s="310"/>
      <c r="BN108" s="310"/>
      <c r="BO108" s="310"/>
      <c r="BP108" s="310"/>
      <c r="BQ108" s="310"/>
      <c r="BR108" s="310"/>
      <c r="BS108" s="310"/>
      <c r="BT108" s="310"/>
      <c r="BU108" s="310"/>
      <c r="BV108" s="310"/>
      <c r="BW108" s="310"/>
      <c r="BX108" s="310"/>
      <c r="BY108" s="310"/>
      <c r="BZ108" s="310"/>
      <c r="CA108" s="310"/>
      <c r="CB108" s="310"/>
      <c r="CC108" s="310"/>
      <c r="CD108" s="310"/>
      <c r="CE108" s="310"/>
      <c r="CF108" s="310"/>
      <c r="CG108" s="310"/>
      <c r="CH108" s="310"/>
      <c r="CI108" s="310"/>
      <c r="CJ108" s="310"/>
      <c r="CK108" s="310"/>
      <c r="CL108" s="310"/>
      <c r="CM108" s="310"/>
      <c r="CN108" s="310"/>
      <c r="CO108" s="310"/>
    </row>
    <row r="109" spans="1:93" ht="24" x14ac:dyDescent="0.15">
      <c r="A109" s="310"/>
      <c r="B109" s="310"/>
      <c r="C109" s="310"/>
      <c r="D109" s="310"/>
      <c r="E109" s="310"/>
      <c r="F109" s="310"/>
      <c r="G109" s="310"/>
      <c r="H109" s="310"/>
      <c r="I109" s="310"/>
      <c r="J109" s="310"/>
      <c r="K109" s="310"/>
      <c r="L109" s="310"/>
      <c r="M109" s="310"/>
      <c r="N109" s="310"/>
      <c r="O109" s="310"/>
      <c r="P109" s="310"/>
      <c r="Q109" s="310"/>
      <c r="R109" s="310"/>
      <c r="S109" s="310"/>
      <c r="T109" s="310"/>
      <c r="U109" s="310"/>
      <c r="V109" s="310"/>
      <c r="W109" s="310"/>
      <c r="X109" s="310"/>
      <c r="Y109" s="310"/>
      <c r="Z109" s="310"/>
      <c r="AA109" s="310"/>
      <c r="AB109" s="310"/>
      <c r="AC109" s="310"/>
      <c r="AD109" s="310"/>
      <c r="AE109" s="310"/>
      <c r="AF109" s="310"/>
      <c r="AG109" s="310"/>
      <c r="AH109" s="310"/>
      <c r="AI109" s="310"/>
      <c r="AJ109" s="310"/>
      <c r="AK109" s="310"/>
      <c r="AL109" s="310"/>
      <c r="AM109" s="310"/>
      <c r="AN109" s="310"/>
      <c r="AO109" s="310"/>
      <c r="AP109" s="310"/>
      <c r="AQ109" s="310"/>
      <c r="AR109" s="310"/>
      <c r="AS109" s="310"/>
      <c r="AT109" s="310"/>
      <c r="AU109" s="310"/>
      <c r="AV109" s="310"/>
      <c r="AW109" s="310"/>
      <c r="AX109" s="310"/>
      <c r="AY109" s="310"/>
      <c r="AZ109" s="310"/>
      <c r="BA109" s="310"/>
      <c r="BB109" s="310"/>
      <c r="BC109" s="310"/>
      <c r="BD109" s="310"/>
      <c r="BE109" s="310"/>
      <c r="BF109" s="310"/>
      <c r="BG109" s="310"/>
      <c r="BH109" s="310"/>
      <c r="BI109" s="310"/>
      <c r="BJ109" s="310"/>
      <c r="BK109" s="310"/>
      <c r="BL109" s="310"/>
      <c r="BM109" s="310"/>
      <c r="BN109" s="310"/>
      <c r="BO109" s="310"/>
      <c r="BP109" s="310"/>
      <c r="BQ109" s="310"/>
      <c r="BR109" s="310"/>
      <c r="BS109" s="310"/>
      <c r="BT109" s="310"/>
      <c r="BU109" s="310"/>
      <c r="BV109" s="310"/>
      <c r="BW109" s="310"/>
      <c r="BX109" s="310"/>
      <c r="BY109" s="310"/>
      <c r="BZ109" s="310"/>
      <c r="CA109" s="310"/>
      <c r="CB109" s="310"/>
      <c r="CC109" s="310"/>
      <c r="CD109" s="310"/>
      <c r="CE109" s="310"/>
      <c r="CF109" s="310"/>
      <c r="CG109" s="310"/>
      <c r="CH109" s="310"/>
      <c r="CI109" s="310"/>
      <c r="CJ109" s="310"/>
      <c r="CK109" s="310"/>
      <c r="CL109" s="310"/>
      <c r="CM109" s="310"/>
      <c r="CN109" s="310"/>
      <c r="CO109" s="310"/>
    </row>
    <row r="110" spans="1:93" ht="24" x14ac:dyDescent="0.15">
      <c r="A110" s="310"/>
      <c r="B110" s="310"/>
      <c r="C110" s="310"/>
      <c r="D110" s="310"/>
      <c r="E110" s="310"/>
      <c r="F110" s="310"/>
      <c r="G110" s="310"/>
      <c r="H110" s="310"/>
      <c r="I110" s="310"/>
      <c r="J110" s="310"/>
      <c r="K110" s="310"/>
      <c r="L110" s="310"/>
      <c r="M110" s="310"/>
      <c r="N110" s="310"/>
      <c r="O110" s="310"/>
      <c r="P110" s="310"/>
      <c r="Q110" s="310"/>
      <c r="R110" s="310"/>
      <c r="S110" s="310"/>
      <c r="T110" s="310"/>
      <c r="U110" s="310"/>
      <c r="V110" s="310"/>
      <c r="W110" s="310"/>
      <c r="X110" s="310"/>
      <c r="Y110" s="310"/>
      <c r="Z110" s="310"/>
      <c r="AA110" s="310"/>
      <c r="AB110" s="310"/>
      <c r="AC110" s="310"/>
      <c r="AD110" s="310"/>
      <c r="AE110" s="310"/>
      <c r="AF110" s="310"/>
      <c r="AG110" s="310"/>
      <c r="AH110" s="310"/>
      <c r="AI110" s="310"/>
      <c r="AJ110" s="310"/>
      <c r="AK110" s="310"/>
      <c r="AL110" s="310"/>
      <c r="AM110" s="310"/>
      <c r="AN110" s="310"/>
      <c r="AO110" s="310"/>
      <c r="AP110" s="310"/>
      <c r="AQ110" s="310"/>
      <c r="AR110" s="310"/>
      <c r="AS110" s="310"/>
      <c r="AT110" s="310"/>
      <c r="AU110" s="310"/>
      <c r="AV110" s="310"/>
      <c r="AW110" s="310"/>
      <c r="AX110" s="310"/>
      <c r="AY110" s="310"/>
      <c r="AZ110" s="310"/>
      <c r="BA110" s="310"/>
      <c r="BB110" s="310"/>
      <c r="BC110" s="310"/>
      <c r="BD110" s="310"/>
      <c r="BE110" s="310"/>
      <c r="BF110" s="310"/>
      <c r="BG110" s="310"/>
      <c r="BH110" s="310"/>
      <c r="BI110" s="310"/>
      <c r="BJ110" s="310"/>
      <c r="BK110" s="310"/>
      <c r="BL110" s="310"/>
      <c r="BM110" s="310"/>
      <c r="BN110" s="310"/>
      <c r="BO110" s="310"/>
      <c r="BP110" s="310"/>
      <c r="BQ110" s="310"/>
      <c r="BR110" s="310"/>
      <c r="BS110" s="310"/>
      <c r="BT110" s="310"/>
      <c r="BU110" s="310"/>
      <c r="BV110" s="310"/>
      <c r="BW110" s="310"/>
      <c r="BX110" s="310"/>
      <c r="BY110" s="310"/>
      <c r="BZ110" s="310"/>
      <c r="CA110" s="310"/>
      <c r="CB110" s="310"/>
      <c r="CC110" s="310"/>
      <c r="CD110" s="310"/>
      <c r="CE110" s="310"/>
      <c r="CF110" s="310"/>
      <c r="CG110" s="310"/>
      <c r="CH110" s="310"/>
      <c r="CI110" s="310"/>
      <c r="CJ110" s="310"/>
      <c r="CK110" s="310"/>
      <c r="CL110" s="310"/>
      <c r="CM110" s="310"/>
      <c r="CN110" s="310"/>
      <c r="CO110" s="310"/>
    </row>
    <row r="111" spans="1:93" ht="24" x14ac:dyDescent="0.15">
      <c r="A111" s="310"/>
      <c r="B111" s="310"/>
      <c r="C111" s="310"/>
      <c r="D111" s="310"/>
      <c r="E111" s="310"/>
      <c r="F111" s="310"/>
      <c r="G111" s="310"/>
      <c r="H111" s="310"/>
      <c r="I111" s="310"/>
      <c r="J111" s="310"/>
      <c r="K111" s="310"/>
      <c r="L111" s="310"/>
      <c r="M111" s="310"/>
      <c r="N111" s="310"/>
      <c r="O111" s="310"/>
      <c r="P111" s="310"/>
      <c r="Q111" s="310"/>
      <c r="R111" s="310"/>
      <c r="S111" s="310"/>
      <c r="T111" s="310"/>
      <c r="U111" s="310"/>
      <c r="V111" s="310"/>
      <c r="W111" s="310"/>
      <c r="X111" s="310"/>
      <c r="Y111" s="310"/>
      <c r="Z111" s="310"/>
      <c r="AA111" s="310"/>
      <c r="AB111" s="310"/>
      <c r="AC111" s="310"/>
      <c r="AD111" s="310"/>
      <c r="AE111" s="310"/>
      <c r="AF111" s="310"/>
      <c r="AG111" s="310"/>
      <c r="AH111" s="310"/>
      <c r="AI111" s="310"/>
      <c r="AJ111" s="310"/>
      <c r="AK111" s="310"/>
      <c r="AL111" s="310"/>
      <c r="AM111" s="310"/>
      <c r="AN111" s="310"/>
      <c r="AO111" s="310"/>
      <c r="AP111" s="310"/>
      <c r="AQ111" s="310"/>
      <c r="AR111" s="310"/>
      <c r="AS111" s="310"/>
      <c r="AT111" s="310"/>
      <c r="AU111" s="310"/>
      <c r="AV111" s="310"/>
      <c r="AW111" s="310"/>
      <c r="AX111" s="310"/>
      <c r="AY111" s="310"/>
      <c r="AZ111" s="310"/>
      <c r="BA111" s="310"/>
      <c r="BB111" s="310"/>
      <c r="BC111" s="310"/>
      <c r="BD111" s="310"/>
      <c r="BE111" s="310"/>
      <c r="BF111" s="310"/>
      <c r="BG111" s="310"/>
      <c r="BH111" s="310"/>
      <c r="BI111" s="310"/>
      <c r="BJ111" s="310"/>
      <c r="BK111" s="310"/>
      <c r="BL111" s="310"/>
      <c r="BM111" s="310"/>
      <c r="BN111" s="310"/>
      <c r="BO111" s="310"/>
      <c r="BP111" s="310"/>
      <c r="BQ111" s="310"/>
      <c r="BR111" s="310"/>
      <c r="BS111" s="310"/>
      <c r="BT111" s="310"/>
      <c r="BU111" s="310"/>
      <c r="BV111" s="310"/>
      <c r="BW111" s="310"/>
      <c r="BX111" s="310"/>
      <c r="BY111" s="310"/>
      <c r="BZ111" s="310"/>
      <c r="CA111" s="310"/>
      <c r="CB111" s="310"/>
      <c r="CC111" s="310"/>
      <c r="CD111" s="310"/>
      <c r="CE111" s="310"/>
      <c r="CF111" s="310"/>
      <c r="CG111" s="310"/>
      <c r="CH111" s="310"/>
      <c r="CI111" s="310"/>
      <c r="CJ111" s="310"/>
      <c r="CK111" s="310"/>
      <c r="CL111" s="310"/>
      <c r="CM111" s="310"/>
      <c r="CN111" s="310"/>
      <c r="CO111" s="310"/>
    </row>
    <row r="112" spans="1:93" ht="24" x14ac:dyDescent="0.15">
      <c r="A112" s="310"/>
      <c r="B112" s="310"/>
      <c r="C112" s="310"/>
      <c r="D112" s="310"/>
      <c r="E112" s="310"/>
      <c r="F112" s="310"/>
      <c r="G112" s="310"/>
      <c r="H112" s="310"/>
      <c r="I112" s="310"/>
      <c r="J112" s="310"/>
      <c r="K112" s="310"/>
      <c r="L112" s="310"/>
      <c r="M112" s="310"/>
      <c r="N112" s="310"/>
      <c r="O112" s="310"/>
      <c r="P112" s="310"/>
      <c r="Q112" s="310"/>
      <c r="R112" s="310"/>
      <c r="S112" s="310"/>
      <c r="T112" s="310"/>
      <c r="U112" s="310"/>
      <c r="V112" s="310"/>
      <c r="W112" s="310"/>
      <c r="X112" s="310"/>
      <c r="Y112" s="310"/>
      <c r="Z112" s="310"/>
      <c r="AA112" s="310"/>
      <c r="AB112" s="310"/>
      <c r="AC112" s="310"/>
      <c r="AD112" s="310"/>
      <c r="AE112" s="310"/>
      <c r="AF112" s="310"/>
      <c r="AG112" s="310"/>
      <c r="AH112" s="310"/>
      <c r="AI112" s="310"/>
      <c r="AJ112" s="310"/>
      <c r="AK112" s="310"/>
      <c r="AL112" s="310"/>
      <c r="AM112" s="310"/>
      <c r="AN112" s="310"/>
      <c r="AO112" s="310"/>
      <c r="AP112" s="310"/>
      <c r="AQ112" s="310"/>
      <c r="AR112" s="310"/>
      <c r="AS112" s="310"/>
      <c r="AT112" s="310"/>
      <c r="AU112" s="310"/>
      <c r="AV112" s="310"/>
      <c r="AW112" s="310"/>
      <c r="AX112" s="310"/>
      <c r="AY112" s="310"/>
      <c r="AZ112" s="310"/>
      <c r="BA112" s="310"/>
      <c r="BB112" s="310"/>
      <c r="BC112" s="310"/>
      <c r="BD112" s="310"/>
      <c r="BE112" s="310"/>
      <c r="BF112" s="310"/>
      <c r="BG112" s="310"/>
      <c r="BH112" s="310"/>
      <c r="BI112" s="310"/>
      <c r="BJ112" s="310"/>
      <c r="BK112" s="310"/>
      <c r="BL112" s="310"/>
      <c r="BM112" s="310"/>
      <c r="BN112" s="310"/>
      <c r="BO112" s="310"/>
      <c r="BP112" s="310"/>
      <c r="BQ112" s="310"/>
      <c r="BR112" s="310"/>
      <c r="BS112" s="310"/>
      <c r="BT112" s="310"/>
      <c r="BU112" s="310"/>
      <c r="BV112" s="310"/>
      <c r="BW112" s="310"/>
      <c r="BX112" s="310"/>
      <c r="BY112" s="310"/>
      <c r="BZ112" s="310"/>
      <c r="CA112" s="310"/>
      <c r="CB112" s="310"/>
      <c r="CC112" s="310"/>
      <c r="CD112" s="310"/>
      <c r="CE112" s="310"/>
      <c r="CF112" s="310"/>
      <c r="CG112" s="310"/>
      <c r="CH112" s="310"/>
      <c r="CI112" s="310"/>
      <c r="CJ112" s="310"/>
      <c r="CK112" s="310"/>
      <c r="CL112" s="310"/>
      <c r="CM112" s="310"/>
      <c r="CN112" s="310"/>
      <c r="CO112" s="310"/>
    </row>
    <row r="113" spans="1:93" ht="24" x14ac:dyDescent="0.15">
      <c r="A113" s="310"/>
      <c r="B113" s="310"/>
      <c r="C113" s="310"/>
      <c r="D113" s="310"/>
      <c r="E113" s="310"/>
      <c r="F113" s="310"/>
      <c r="G113" s="310"/>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310"/>
      <c r="BI113" s="310"/>
      <c r="BJ113" s="310"/>
      <c r="BK113" s="310"/>
      <c r="BL113" s="310"/>
      <c r="BM113" s="310"/>
      <c r="BN113" s="310"/>
      <c r="BO113" s="310"/>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row>
    <row r="114" spans="1:93" ht="24" x14ac:dyDescent="0.15">
      <c r="A114" s="310"/>
      <c r="B114" s="310"/>
      <c r="C114" s="310"/>
      <c r="D114" s="310"/>
      <c r="E114" s="310"/>
      <c r="F114" s="310"/>
      <c r="G114" s="310"/>
      <c r="H114" s="310"/>
      <c r="I114" s="310"/>
      <c r="J114" s="310"/>
      <c r="K114" s="310"/>
      <c r="L114" s="310"/>
      <c r="M114" s="310"/>
      <c r="N114" s="310"/>
      <c r="O114" s="310"/>
      <c r="P114" s="310"/>
      <c r="Q114" s="310"/>
      <c r="R114" s="310"/>
      <c r="S114" s="310"/>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310"/>
      <c r="AO114" s="310"/>
      <c r="AP114" s="310"/>
      <c r="AQ114" s="310"/>
      <c r="AR114" s="310"/>
      <c r="AS114" s="310"/>
      <c r="AT114" s="310"/>
      <c r="AU114" s="310"/>
      <c r="AV114" s="310"/>
      <c r="AW114" s="310"/>
      <c r="AX114" s="310"/>
      <c r="AY114" s="310"/>
      <c r="AZ114" s="310"/>
      <c r="BA114" s="310"/>
      <c r="BB114" s="310"/>
      <c r="BC114" s="310"/>
      <c r="BD114" s="310"/>
      <c r="BE114" s="310"/>
      <c r="BF114" s="310"/>
      <c r="BG114" s="310"/>
      <c r="BH114" s="310"/>
      <c r="BI114" s="310"/>
      <c r="BJ114" s="310"/>
      <c r="BK114" s="310"/>
      <c r="BL114" s="310"/>
      <c r="BM114" s="310"/>
      <c r="BN114" s="310"/>
      <c r="BO114" s="310"/>
      <c r="BP114" s="310"/>
      <c r="BQ114" s="310"/>
      <c r="BR114" s="310"/>
      <c r="BS114" s="310"/>
      <c r="BT114" s="310"/>
      <c r="BU114" s="310"/>
      <c r="BV114" s="310"/>
      <c r="BW114" s="310"/>
      <c r="BX114" s="310"/>
      <c r="BY114" s="310"/>
      <c r="BZ114" s="310"/>
      <c r="CA114" s="310"/>
      <c r="CB114" s="310"/>
      <c r="CC114" s="310"/>
      <c r="CD114" s="310"/>
      <c r="CE114" s="310"/>
      <c r="CF114" s="310"/>
      <c r="CG114" s="310"/>
      <c r="CH114" s="310"/>
      <c r="CI114" s="310"/>
      <c r="CJ114" s="310"/>
      <c r="CK114" s="310"/>
      <c r="CL114" s="310"/>
      <c r="CM114" s="310"/>
      <c r="CN114" s="310"/>
      <c r="CO114" s="310"/>
    </row>
    <row r="115" spans="1:93" ht="24" x14ac:dyDescent="0.15">
      <c r="A115" s="310"/>
      <c r="B115" s="310"/>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310"/>
      <c r="AO115" s="310"/>
      <c r="AP115" s="310"/>
      <c r="AQ115" s="310"/>
      <c r="AR115" s="310"/>
      <c r="AS115" s="310"/>
      <c r="AT115" s="310"/>
      <c r="AU115" s="310"/>
      <c r="AV115" s="310"/>
      <c r="AW115" s="310"/>
      <c r="AX115" s="310"/>
      <c r="AY115" s="310"/>
      <c r="AZ115" s="310"/>
      <c r="BA115" s="310"/>
      <c r="BB115" s="310"/>
      <c r="BC115" s="310"/>
      <c r="BD115" s="310"/>
      <c r="BE115" s="310"/>
      <c r="BF115" s="310"/>
      <c r="BG115" s="310"/>
      <c r="BH115" s="310"/>
      <c r="BI115" s="310"/>
      <c r="BJ115" s="310"/>
      <c r="BK115" s="310"/>
      <c r="BL115" s="310"/>
      <c r="BM115" s="310"/>
      <c r="BN115" s="310"/>
      <c r="BO115" s="310"/>
      <c r="BP115" s="310"/>
      <c r="BQ115" s="310"/>
      <c r="BR115" s="310"/>
      <c r="BS115" s="310"/>
      <c r="BT115" s="310"/>
      <c r="BU115" s="310"/>
      <c r="BV115" s="310"/>
      <c r="BW115" s="310"/>
      <c r="BX115" s="310"/>
      <c r="BY115" s="310"/>
      <c r="BZ115" s="310"/>
      <c r="CA115" s="310"/>
      <c r="CB115" s="310"/>
      <c r="CC115" s="310"/>
      <c r="CD115" s="310"/>
      <c r="CE115" s="310"/>
      <c r="CF115" s="310"/>
      <c r="CG115" s="310"/>
      <c r="CH115" s="310"/>
      <c r="CI115" s="310"/>
      <c r="CJ115" s="310"/>
      <c r="CK115" s="310"/>
      <c r="CL115" s="310"/>
      <c r="CM115" s="310"/>
      <c r="CN115" s="310"/>
      <c r="CO115" s="310"/>
    </row>
    <row r="116" spans="1:93" ht="24" x14ac:dyDescent="0.15">
      <c r="A116" s="310"/>
      <c r="B116" s="310"/>
      <c r="C116" s="310"/>
      <c r="D116" s="310"/>
      <c r="E116" s="310"/>
      <c r="F116" s="310"/>
      <c r="G116" s="310"/>
      <c r="H116" s="310"/>
      <c r="I116" s="310"/>
      <c r="J116" s="310"/>
      <c r="K116" s="310"/>
      <c r="L116" s="310"/>
      <c r="M116" s="310"/>
      <c r="N116" s="310"/>
      <c r="O116" s="310"/>
      <c r="P116" s="310"/>
      <c r="Q116" s="310"/>
      <c r="R116" s="310"/>
      <c r="S116" s="310"/>
      <c r="T116" s="310"/>
      <c r="U116" s="310"/>
      <c r="V116" s="310"/>
      <c r="W116" s="310"/>
      <c r="X116" s="310"/>
      <c r="Y116" s="310"/>
      <c r="Z116" s="310"/>
      <c r="AA116" s="310"/>
      <c r="AB116" s="310"/>
      <c r="AC116" s="310"/>
      <c r="AD116" s="310"/>
      <c r="AE116" s="310"/>
      <c r="AF116" s="310"/>
      <c r="AG116" s="310"/>
      <c r="AH116" s="310"/>
      <c r="AI116" s="310"/>
      <c r="AJ116" s="310"/>
      <c r="AK116" s="310"/>
      <c r="AL116" s="310"/>
      <c r="AM116" s="310"/>
      <c r="AN116" s="310"/>
      <c r="AO116" s="310"/>
      <c r="AP116" s="310"/>
      <c r="AQ116" s="310"/>
      <c r="AR116" s="310"/>
      <c r="AS116" s="310"/>
      <c r="AT116" s="310"/>
      <c r="AU116" s="310"/>
      <c r="AV116" s="310"/>
      <c r="AW116" s="310"/>
      <c r="AX116" s="310"/>
      <c r="AY116" s="310"/>
      <c r="AZ116" s="310"/>
      <c r="BA116" s="310"/>
      <c r="BB116" s="310"/>
      <c r="BC116" s="310"/>
      <c r="BD116" s="310"/>
      <c r="BE116" s="310"/>
      <c r="BF116" s="310"/>
      <c r="BG116" s="310"/>
      <c r="BH116" s="310"/>
      <c r="BI116" s="310"/>
      <c r="BJ116" s="310"/>
      <c r="BK116" s="310"/>
      <c r="BL116" s="310"/>
      <c r="BM116" s="310"/>
      <c r="BN116" s="310"/>
      <c r="BO116" s="310"/>
      <c r="BP116" s="310"/>
      <c r="BQ116" s="310"/>
      <c r="BR116" s="310"/>
      <c r="BS116" s="310"/>
      <c r="BT116" s="310"/>
      <c r="BU116" s="310"/>
      <c r="BV116" s="310"/>
      <c r="BW116" s="310"/>
      <c r="BX116" s="310"/>
      <c r="BY116" s="310"/>
      <c r="BZ116" s="310"/>
      <c r="CA116" s="310"/>
      <c r="CB116" s="310"/>
      <c r="CC116" s="310"/>
      <c r="CD116" s="310"/>
      <c r="CE116" s="310"/>
      <c r="CF116" s="310"/>
      <c r="CG116" s="310"/>
      <c r="CH116" s="310"/>
      <c r="CI116" s="310"/>
      <c r="CJ116" s="310"/>
      <c r="CK116" s="310"/>
      <c r="CL116" s="310"/>
      <c r="CM116" s="310"/>
      <c r="CN116" s="310"/>
      <c r="CO116" s="310"/>
    </row>
    <row r="117" spans="1:93" ht="24" x14ac:dyDescent="0.15">
      <c r="A117" s="310"/>
      <c r="B117" s="310"/>
      <c r="C117" s="310"/>
      <c r="D117" s="310"/>
      <c r="E117" s="310"/>
      <c r="F117" s="310"/>
      <c r="G117" s="310"/>
      <c r="H117" s="310"/>
      <c r="I117" s="310"/>
      <c r="J117" s="310"/>
      <c r="K117" s="310"/>
      <c r="L117" s="310"/>
      <c r="M117" s="310"/>
      <c r="N117" s="310"/>
      <c r="O117" s="310"/>
      <c r="P117" s="310"/>
      <c r="Q117" s="310"/>
      <c r="R117" s="310"/>
      <c r="S117" s="310"/>
      <c r="T117" s="310"/>
      <c r="U117" s="310"/>
      <c r="V117" s="310"/>
      <c r="W117" s="310"/>
      <c r="X117" s="310"/>
      <c r="Y117" s="310"/>
      <c r="Z117" s="310"/>
      <c r="AA117" s="310"/>
      <c r="AB117" s="310"/>
      <c r="AC117" s="310"/>
      <c r="AD117" s="310"/>
      <c r="AE117" s="310"/>
      <c r="AF117" s="310"/>
      <c r="AG117" s="310"/>
      <c r="AH117" s="310"/>
      <c r="AI117" s="310"/>
      <c r="AJ117" s="310"/>
      <c r="AK117" s="310"/>
      <c r="AL117" s="310"/>
      <c r="AM117" s="310"/>
      <c r="AN117" s="310"/>
      <c r="AO117" s="310"/>
      <c r="AP117" s="310"/>
      <c r="AQ117" s="310"/>
      <c r="AR117" s="310"/>
      <c r="AS117" s="310"/>
      <c r="AT117" s="310"/>
      <c r="AU117" s="310"/>
      <c r="AV117" s="310"/>
      <c r="AW117" s="310"/>
      <c r="AX117" s="310"/>
      <c r="AY117" s="310"/>
      <c r="AZ117" s="310"/>
      <c r="BA117" s="310"/>
      <c r="BB117" s="310"/>
      <c r="BC117" s="310"/>
      <c r="BD117" s="310"/>
      <c r="BE117" s="310"/>
      <c r="BF117" s="310"/>
      <c r="BG117" s="310"/>
      <c r="BH117" s="310"/>
      <c r="BI117" s="310"/>
      <c r="BJ117" s="310"/>
      <c r="BK117" s="310"/>
      <c r="BL117" s="310"/>
      <c r="BM117" s="310"/>
      <c r="BN117" s="310"/>
      <c r="BO117" s="310"/>
      <c r="BP117" s="310"/>
      <c r="BQ117" s="310"/>
      <c r="BR117" s="310"/>
      <c r="BS117" s="310"/>
      <c r="BT117" s="310"/>
      <c r="BU117" s="310"/>
      <c r="BV117" s="310"/>
      <c r="BW117" s="310"/>
      <c r="BX117" s="310"/>
      <c r="BY117" s="310"/>
      <c r="BZ117" s="310"/>
      <c r="CA117" s="310"/>
      <c r="CB117" s="310"/>
      <c r="CC117" s="310"/>
      <c r="CD117" s="310"/>
      <c r="CE117" s="310"/>
      <c r="CF117" s="310"/>
      <c r="CG117" s="310"/>
      <c r="CH117" s="310"/>
      <c r="CI117" s="310"/>
      <c r="CJ117" s="310"/>
      <c r="CK117" s="310"/>
      <c r="CL117" s="310"/>
      <c r="CM117" s="310"/>
      <c r="CN117" s="310"/>
      <c r="CO117" s="310"/>
    </row>
    <row r="118" spans="1:93" ht="24" x14ac:dyDescent="0.15">
      <c r="A118" s="379"/>
      <c r="B118" s="379"/>
      <c r="C118" s="379"/>
      <c r="D118" s="379"/>
      <c r="E118" s="379"/>
      <c r="F118" s="379"/>
      <c r="G118" s="379"/>
      <c r="H118" s="379"/>
      <c r="I118" s="379"/>
      <c r="J118" s="379"/>
      <c r="K118" s="379"/>
      <c r="L118" s="379"/>
      <c r="M118" s="379"/>
      <c r="N118" s="379"/>
      <c r="O118" s="379"/>
      <c r="P118" s="379"/>
      <c r="Q118" s="310"/>
      <c r="R118" s="310"/>
      <c r="S118" s="310"/>
      <c r="T118" s="310"/>
      <c r="U118" s="310"/>
      <c r="V118" s="310"/>
      <c r="W118" s="310"/>
      <c r="X118" s="310"/>
      <c r="Y118" s="310"/>
      <c r="Z118" s="310"/>
      <c r="AA118" s="310"/>
      <c r="AB118" s="310"/>
      <c r="AC118" s="310"/>
      <c r="AD118" s="310"/>
      <c r="AE118" s="310"/>
      <c r="AF118" s="310"/>
      <c r="AG118" s="310"/>
      <c r="AH118" s="310"/>
      <c r="AI118" s="310"/>
      <c r="AJ118" s="310"/>
    </row>
    <row r="119" spans="1:93" ht="24" x14ac:dyDescent="0.15">
      <c r="A119" s="379"/>
      <c r="B119" s="379"/>
      <c r="C119" s="379"/>
      <c r="D119" s="379"/>
      <c r="E119" s="379"/>
      <c r="F119" s="379"/>
      <c r="G119" s="379"/>
      <c r="H119" s="379"/>
      <c r="I119" s="379"/>
      <c r="J119" s="379"/>
      <c r="K119" s="379"/>
      <c r="L119" s="379"/>
      <c r="M119" s="379"/>
      <c r="N119" s="379"/>
      <c r="O119" s="379"/>
      <c r="P119" s="379"/>
      <c r="Q119" s="310"/>
      <c r="R119" s="310"/>
      <c r="S119" s="310"/>
      <c r="T119" s="310"/>
      <c r="U119" s="310"/>
      <c r="V119" s="310"/>
      <c r="W119" s="310"/>
      <c r="X119" s="310"/>
      <c r="Y119" s="310"/>
      <c r="Z119" s="310"/>
      <c r="AA119" s="310"/>
      <c r="AB119" s="310"/>
      <c r="AC119" s="310"/>
      <c r="AD119" s="310"/>
      <c r="AE119" s="310"/>
      <c r="AF119" s="310"/>
      <c r="AG119" s="310"/>
      <c r="AH119" s="310"/>
      <c r="AI119" s="310"/>
      <c r="AJ119" s="310"/>
    </row>
    <row r="120" spans="1:93" ht="24" x14ac:dyDescent="0.15">
      <c r="A120" s="379"/>
      <c r="B120" s="379"/>
      <c r="C120" s="379"/>
      <c r="D120" s="379"/>
      <c r="E120" s="379"/>
      <c r="F120" s="379"/>
      <c r="G120" s="379"/>
      <c r="H120" s="379"/>
      <c r="I120" s="379"/>
      <c r="J120" s="379"/>
      <c r="K120" s="379"/>
      <c r="L120" s="379"/>
      <c r="M120" s="379"/>
      <c r="N120" s="379"/>
      <c r="O120" s="379"/>
      <c r="P120" s="379"/>
      <c r="Q120" s="310"/>
      <c r="R120" s="310"/>
      <c r="S120" s="310"/>
      <c r="T120" s="310"/>
      <c r="U120" s="310"/>
      <c r="V120" s="310"/>
      <c r="W120" s="310"/>
      <c r="X120" s="310"/>
      <c r="Y120" s="310"/>
      <c r="Z120" s="310"/>
      <c r="AA120" s="310"/>
      <c r="AB120" s="310"/>
      <c r="AC120" s="310"/>
      <c r="AD120" s="310"/>
      <c r="AE120" s="310"/>
      <c r="AF120" s="310"/>
      <c r="AG120" s="310"/>
      <c r="AH120" s="310"/>
      <c r="AI120" s="310"/>
      <c r="AJ120" s="310"/>
    </row>
    <row r="121" spans="1:93" ht="24" x14ac:dyDescent="0.15">
      <c r="A121" s="379"/>
      <c r="B121" s="379"/>
      <c r="C121" s="379"/>
      <c r="D121" s="379"/>
      <c r="E121" s="379"/>
      <c r="F121" s="379"/>
      <c r="G121" s="379"/>
      <c r="H121" s="379"/>
      <c r="I121" s="379"/>
      <c r="J121" s="379"/>
      <c r="K121" s="379"/>
      <c r="L121" s="379"/>
      <c r="M121" s="379"/>
      <c r="N121" s="379"/>
      <c r="O121" s="379"/>
      <c r="P121" s="379"/>
      <c r="Q121" s="310"/>
      <c r="R121" s="310"/>
      <c r="S121" s="310"/>
      <c r="T121" s="310"/>
      <c r="U121" s="310"/>
      <c r="V121" s="310"/>
      <c r="W121" s="310"/>
      <c r="X121" s="310"/>
      <c r="Y121" s="310"/>
      <c r="Z121" s="310"/>
      <c r="AA121" s="310"/>
      <c r="AB121" s="310"/>
      <c r="AC121" s="310"/>
      <c r="AD121" s="310"/>
      <c r="AE121" s="310"/>
      <c r="AF121" s="310"/>
      <c r="AG121" s="310"/>
      <c r="AH121" s="310"/>
      <c r="AI121" s="310"/>
      <c r="AJ121" s="310"/>
    </row>
    <row r="122" spans="1:93" ht="24" x14ac:dyDescent="0.15">
      <c r="A122" s="379"/>
      <c r="B122" s="379"/>
      <c r="C122" s="379"/>
      <c r="D122" s="379"/>
      <c r="E122" s="379"/>
      <c r="F122" s="379"/>
      <c r="G122" s="379"/>
      <c r="H122" s="379"/>
      <c r="I122" s="379"/>
      <c r="J122" s="379"/>
      <c r="K122" s="379"/>
      <c r="L122" s="379"/>
      <c r="M122" s="379"/>
      <c r="N122" s="379"/>
      <c r="O122" s="379"/>
      <c r="P122" s="379"/>
      <c r="Q122" s="310"/>
      <c r="R122" s="310"/>
      <c r="S122" s="310"/>
      <c r="T122" s="310"/>
      <c r="U122" s="310"/>
      <c r="V122" s="310"/>
      <c r="W122" s="310"/>
      <c r="X122" s="310"/>
      <c r="Y122" s="310"/>
      <c r="Z122" s="310"/>
      <c r="AA122" s="310"/>
      <c r="AB122" s="310"/>
      <c r="AC122" s="310"/>
      <c r="AD122" s="310"/>
      <c r="AE122" s="310"/>
      <c r="AF122" s="310"/>
      <c r="AG122" s="310"/>
      <c r="AH122" s="310"/>
      <c r="AI122" s="310"/>
      <c r="AJ122" s="310"/>
    </row>
    <row r="123" spans="1:93" ht="24" x14ac:dyDescent="0.15">
      <c r="A123" s="379"/>
      <c r="B123" s="379"/>
      <c r="C123" s="379"/>
      <c r="D123" s="379"/>
      <c r="E123" s="379"/>
      <c r="F123" s="379"/>
      <c r="G123" s="379"/>
      <c r="H123" s="379"/>
      <c r="I123" s="379"/>
      <c r="J123" s="379"/>
      <c r="K123" s="379"/>
      <c r="L123" s="379"/>
      <c r="M123" s="379"/>
      <c r="N123" s="379"/>
      <c r="O123" s="379"/>
      <c r="P123" s="379"/>
      <c r="Q123" s="310"/>
      <c r="R123" s="310"/>
      <c r="S123" s="310"/>
      <c r="T123" s="310"/>
      <c r="U123" s="310"/>
      <c r="V123" s="310"/>
      <c r="W123" s="310"/>
      <c r="X123" s="310"/>
      <c r="Y123" s="310"/>
      <c r="Z123" s="310"/>
      <c r="AA123" s="310"/>
      <c r="AB123" s="310"/>
      <c r="AC123" s="310"/>
      <c r="AD123" s="310"/>
      <c r="AE123" s="310"/>
      <c r="AF123" s="310"/>
      <c r="AG123" s="310"/>
      <c r="AH123" s="310"/>
      <c r="AI123" s="310"/>
      <c r="AJ123" s="310"/>
    </row>
    <row r="124" spans="1:93" ht="24" x14ac:dyDescent="0.15">
      <c r="A124" s="379"/>
      <c r="B124" s="379"/>
      <c r="C124" s="379"/>
      <c r="D124" s="379"/>
      <c r="E124" s="379"/>
      <c r="F124" s="379"/>
      <c r="G124" s="379"/>
      <c r="H124" s="379"/>
      <c r="I124" s="379"/>
      <c r="J124" s="379"/>
      <c r="K124" s="379"/>
      <c r="L124" s="379"/>
      <c r="M124" s="379"/>
      <c r="N124" s="379"/>
      <c r="O124" s="379"/>
      <c r="P124" s="379"/>
      <c r="Q124" s="310"/>
      <c r="R124" s="310"/>
      <c r="S124" s="310"/>
      <c r="T124" s="310"/>
      <c r="U124" s="310"/>
      <c r="V124" s="310"/>
      <c r="W124" s="310"/>
      <c r="X124" s="310"/>
      <c r="Y124" s="310"/>
      <c r="Z124" s="310"/>
      <c r="AA124" s="310"/>
      <c r="AB124" s="310"/>
      <c r="AC124" s="310"/>
      <c r="AD124" s="310"/>
      <c r="AE124" s="310"/>
      <c r="AF124" s="310"/>
      <c r="AG124" s="310"/>
      <c r="AH124" s="310"/>
      <c r="AI124" s="310"/>
      <c r="AJ124" s="310"/>
    </row>
    <row r="125" spans="1:93" ht="24" x14ac:dyDescent="0.15">
      <c r="A125" s="379"/>
      <c r="B125" s="379"/>
      <c r="C125" s="379"/>
      <c r="D125" s="379"/>
      <c r="E125" s="379"/>
      <c r="F125" s="379"/>
      <c r="G125" s="379"/>
      <c r="H125" s="379"/>
      <c r="I125" s="379"/>
      <c r="J125" s="379"/>
      <c r="K125" s="379"/>
      <c r="L125" s="379"/>
      <c r="M125" s="379"/>
      <c r="N125" s="379"/>
      <c r="O125" s="379"/>
      <c r="P125" s="379"/>
      <c r="Q125" s="310"/>
      <c r="R125" s="310"/>
      <c r="S125" s="310"/>
      <c r="T125" s="310"/>
      <c r="U125" s="310"/>
      <c r="V125" s="310"/>
      <c r="W125" s="310"/>
      <c r="X125" s="310"/>
      <c r="Y125" s="310"/>
      <c r="Z125" s="310"/>
      <c r="AA125" s="310"/>
      <c r="AB125" s="310"/>
      <c r="AC125" s="310"/>
      <c r="AD125" s="310"/>
      <c r="AE125" s="310"/>
      <c r="AF125" s="310"/>
      <c r="AG125" s="310"/>
      <c r="AH125" s="310"/>
      <c r="AI125" s="310"/>
      <c r="AJ125" s="310"/>
    </row>
    <row r="126" spans="1:93" ht="24" x14ac:dyDescent="0.15">
      <c r="A126" s="379"/>
      <c r="B126" s="379"/>
      <c r="C126" s="379"/>
      <c r="D126" s="379"/>
      <c r="E126" s="379"/>
      <c r="F126" s="379"/>
      <c r="G126" s="379"/>
      <c r="H126" s="379"/>
      <c r="I126" s="379"/>
      <c r="J126" s="379"/>
      <c r="K126" s="379"/>
      <c r="L126" s="379"/>
      <c r="M126" s="379"/>
      <c r="N126" s="379"/>
      <c r="O126" s="379"/>
      <c r="P126" s="379"/>
      <c r="Q126" s="310"/>
      <c r="R126" s="310"/>
      <c r="S126" s="310"/>
      <c r="T126" s="310"/>
      <c r="U126" s="310"/>
      <c r="V126" s="310"/>
      <c r="W126" s="310"/>
      <c r="X126" s="310"/>
      <c r="Y126" s="310"/>
      <c r="Z126" s="310"/>
      <c r="AA126" s="310"/>
      <c r="AB126" s="310"/>
      <c r="AC126" s="310"/>
      <c r="AD126" s="310"/>
      <c r="AE126" s="310"/>
      <c r="AF126" s="310"/>
      <c r="AG126" s="310"/>
      <c r="AH126" s="310"/>
      <c r="AI126" s="310"/>
      <c r="AJ126" s="310"/>
    </row>
    <row r="127" spans="1:93" ht="24" x14ac:dyDescent="0.15">
      <c r="A127" s="379"/>
      <c r="B127" s="379"/>
      <c r="C127" s="379"/>
      <c r="D127" s="379"/>
      <c r="E127" s="379"/>
      <c r="F127" s="379"/>
      <c r="G127" s="379"/>
      <c r="H127" s="379"/>
      <c r="I127" s="379"/>
      <c r="J127" s="379"/>
      <c r="K127" s="379"/>
      <c r="L127" s="379"/>
      <c r="M127" s="379"/>
      <c r="N127" s="379"/>
      <c r="O127" s="379"/>
      <c r="P127" s="379"/>
      <c r="Q127" s="310"/>
      <c r="R127" s="310"/>
      <c r="S127" s="310"/>
      <c r="T127" s="310"/>
      <c r="U127" s="310"/>
      <c r="V127" s="310"/>
      <c r="W127" s="310"/>
      <c r="X127" s="310"/>
      <c r="Y127" s="310"/>
      <c r="Z127" s="310"/>
      <c r="AA127" s="310"/>
      <c r="AB127" s="310"/>
      <c r="AC127" s="310"/>
      <c r="AD127" s="310"/>
      <c r="AE127" s="310"/>
      <c r="AF127" s="310"/>
      <c r="AG127" s="310"/>
      <c r="AH127" s="310"/>
      <c r="AI127" s="310"/>
      <c r="AJ127" s="310"/>
    </row>
    <row r="128" spans="1:93" ht="24" x14ac:dyDescent="0.15">
      <c r="A128" s="379"/>
      <c r="B128" s="379"/>
      <c r="C128" s="379"/>
      <c r="D128" s="379"/>
      <c r="E128" s="379"/>
      <c r="F128" s="379"/>
      <c r="G128" s="379"/>
      <c r="H128" s="379"/>
      <c r="I128" s="379"/>
      <c r="J128" s="379"/>
      <c r="K128" s="379"/>
      <c r="L128" s="379"/>
      <c r="M128" s="379"/>
      <c r="N128" s="379"/>
      <c r="O128" s="379"/>
      <c r="P128" s="379"/>
      <c r="Q128" s="310"/>
      <c r="R128" s="310"/>
      <c r="S128" s="310"/>
      <c r="T128" s="310"/>
      <c r="U128" s="310"/>
      <c r="V128" s="310"/>
      <c r="W128" s="310"/>
      <c r="X128" s="310"/>
      <c r="Y128" s="310"/>
      <c r="Z128" s="310"/>
      <c r="AA128" s="310"/>
      <c r="AB128" s="310"/>
      <c r="AC128" s="310"/>
      <c r="AD128" s="310"/>
      <c r="AE128" s="310"/>
      <c r="AF128" s="310"/>
      <c r="AG128" s="310"/>
      <c r="AH128" s="310"/>
      <c r="AI128" s="310"/>
      <c r="AJ128" s="310"/>
    </row>
    <row r="129" spans="1:36" ht="24" x14ac:dyDescent="0.15">
      <c r="A129" s="379"/>
      <c r="B129" s="379"/>
      <c r="C129" s="379"/>
      <c r="D129" s="379"/>
      <c r="E129" s="379"/>
      <c r="F129" s="379"/>
      <c r="G129" s="379"/>
      <c r="H129" s="379"/>
      <c r="I129" s="379"/>
      <c r="J129" s="379"/>
      <c r="K129" s="379"/>
      <c r="L129" s="379"/>
      <c r="M129" s="379"/>
      <c r="N129" s="379"/>
      <c r="O129" s="379"/>
      <c r="P129" s="379"/>
      <c r="Q129" s="310"/>
      <c r="R129" s="310"/>
      <c r="S129" s="310"/>
      <c r="T129" s="310"/>
      <c r="U129" s="310"/>
      <c r="V129" s="310"/>
      <c r="W129" s="310"/>
      <c r="X129" s="310"/>
      <c r="Y129" s="310"/>
      <c r="Z129" s="310"/>
      <c r="AA129" s="310"/>
      <c r="AB129" s="310"/>
      <c r="AC129" s="310"/>
      <c r="AD129" s="310"/>
      <c r="AE129" s="310"/>
      <c r="AF129" s="310"/>
      <c r="AG129" s="310"/>
      <c r="AH129" s="310"/>
      <c r="AI129" s="310"/>
      <c r="AJ129" s="310"/>
    </row>
    <row r="130" spans="1:36" ht="24" x14ac:dyDescent="0.15">
      <c r="A130" s="379"/>
      <c r="B130" s="379"/>
      <c r="C130" s="379"/>
      <c r="D130" s="379"/>
      <c r="E130" s="379"/>
      <c r="F130" s="379"/>
      <c r="G130" s="379"/>
      <c r="H130" s="379"/>
      <c r="I130" s="379"/>
      <c r="J130" s="379"/>
      <c r="K130" s="379"/>
      <c r="L130" s="379"/>
      <c r="M130" s="379"/>
      <c r="N130" s="379"/>
      <c r="O130" s="379"/>
      <c r="P130" s="379"/>
      <c r="Q130" s="310"/>
      <c r="R130" s="310"/>
      <c r="S130" s="310"/>
      <c r="T130" s="310"/>
      <c r="U130" s="310"/>
      <c r="V130" s="310"/>
      <c r="W130" s="310"/>
      <c r="X130" s="310"/>
      <c r="Y130" s="310"/>
      <c r="Z130" s="310"/>
      <c r="AA130" s="310"/>
      <c r="AB130" s="310"/>
      <c r="AC130" s="310"/>
      <c r="AD130" s="310"/>
      <c r="AE130" s="310"/>
      <c r="AF130" s="310"/>
      <c r="AG130" s="310"/>
      <c r="AH130" s="310"/>
      <c r="AI130" s="310"/>
      <c r="AJ130" s="310"/>
    </row>
    <row r="131" spans="1:36" ht="24" x14ac:dyDescent="0.15">
      <c r="A131" s="379"/>
      <c r="B131" s="379"/>
      <c r="C131" s="379"/>
      <c r="D131" s="379"/>
      <c r="E131" s="379"/>
      <c r="F131" s="379"/>
      <c r="G131" s="379"/>
      <c r="H131" s="379"/>
      <c r="I131" s="379"/>
      <c r="J131" s="379"/>
      <c r="K131" s="379"/>
      <c r="L131" s="379"/>
      <c r="M131" s="379"/>
      <c r="N131" s="379"/>
      <c r="O131" s="379"/>
      <c r="P131" s="379"/>
      <c r="Q131" s="310"/>
      <c r="R131" s="310"/>
      <c r="S131" s="310"/>
      <c r="T131" s="310"/>
      <c r="U131" s="310"/>
      <c r="V131" s="310"/>
      <c r="W131" s="310"/>
      <c r="X131" s="310"/>
      <c r="Y131" s="310"/>
      <c r="Z131" s="310"/>
      <c r="AA131" s="310"/>
      <c r="AB131" s="310"/>
      <c r="AC131" s="310"/>
      <c r="AD131" s="310"/>
      <c r="AE131" s="310"/>
      <c r="AF131" s="310"/>
      <c r="AG131" s="310"/>
      <c r="AH131" s="310"/>
      <c r="AI131" s="310"/>
      <c r="AJ131" s="310"/>
    </row>
    <row r="132" spans="1:36" ht="24" x14ac:dyDescent="0.15">
      <c r="A132" s="379"/>
      <c r="B132" s="379"/>
      <c r="C132" s="379"/>
      <c r="D132" s="379"/>
      <c r="E132" s="379"/>
      <c r="F132" s="379"/>
      <c r="G132" s="379"/>
      <c r="H132" s="379"/>
      <c r="I132" s="379"/>
      <c r="J132" s="379"/>
      <c r="K132" s="379"/>
      <c r="L132" s="379"/>
      <c r="M132" s="379"/>
      <c r="N132" s="379"/>
      <c r="O132" s="379"/>
      <c r="P132" s="379"/>
      <c r="Q132" s="310"/>
      <c r="R132" s="310"/>
      <c r="S132" s="310"/>
      <c r="T132" s="310"/>
      <c r="U132" s="310"/>
      <c r="V132" s="310"/>
      <c r="W132" s="310"/>
      <c r="X132" s="310"/>
      <c r="Y132" s="310"/>
      <c r="Z132" s="310"/>
      <c r="AA132" s="310"/>
      <c r="AB132" s="310"/>
      <c r="AC132" s="310"/>
      <c r="AD132" s="310"/>
      <c r="AE132" s="310"/>
      <c r="AF132" s="310"/>
      <c r="AG132" s="310"/>
      <c r="AH132" s="310"/>
      <c r="AI132" s="310"/>
      <c r="AJ132" s="310"/>
    </row>
    <row r="133" spans="1:36" ht="24" x14ac:dyDescent="0.15">
      <c r="A133" s="379"/>
      <c r="B133" s="379"/>
      <c r="C133" s="379"/>
      <c r="D133" s="379"/>
      <c r="E133" s="379"/>
      <c r="F133" s="379"/>
      <c r="G133" s="379"/>
      <c r="H133" s="379"/>
      <c r="I133" s="379"/>
      <c r="J133" s="379"/>
      <c r="K133" s="379"/>
      <c r="L133" s="379"/>
      <c r="M133" s="379"/>
      <c r="N133" s="379"/>
      <c r="O133" s="379"/>
      <c r="P133" s="379"/>
      <c r="Q133" s="310"/>
      <c r="R133" s="310"/>
      <c r="S133" s="310"/>
      <c r="T133" s="310"/>
      <c r="U133" s="310"/>
      <c r="V133" s="310"/>
      <c r="W133" s="310"/>
      <c r="X133" s="310"/>
      <c r="Y133" s="310"/>
      <c r="Z133" s="310"/>
      <c r="AA133" s="310"/>
      <c r="AB133" s="310"/>
      <c r="AC133" s="310"/>
      <c r="AD133" s="310"/>
      <c r="AE133" s="310"/>
      <c r="AF133" s="310"/>
      <c r="AG133" s="310"/>
      <c r="AH133" s="310"/>
      <c r="AI133" s="310"/>
      <c r="AJ133" s="310"/>
    </row>
    <row r="134" spans="1:36" ht="24" x14ac:dyDescent="0.15">
      <c r="A134" s="379"/>
      <c r="B134" s="379"/>
      <c r="C134" s="379"/>
      <c r="D134" s="379"/>
      <c r="E134" s="379"/>
      <c r="F134" s="379"/>
      <c r="G134" s="379"/>
      <c r="H134" s="379"/>
      <c r="I134" s="379"/>
      <c r="J134" s="379"/>
      <c r="K134" s="379"/>
      <c r="L134" s="379"/>
      <c r="M134" s="379"/>
      <c r="N134" s="379"/>
      <c r="O134" s="379"/>
      <c r="P134" s="379"/>
      <c r="Q134" s="379"/>
      <c r="R134" s="379"/>
      <c r="S134" s="310"/>
      <c r="T134" s="310"/>
      <c r="U134" s="310"/>
      <c r="V134" s="310"/>
      <c r="W134" s="310"/>
      <c r="X134" s="310"/>
      <c r="Y134" s="310"/>
      <c r="Z134" s="310"/>
      <c r="AA134" s="310"/>
      <c r="AB134" s="310"/>
      <c r="AC134" s="310"/>
      <c r="AD134" s="310"/>
      <c r="AE134" s="310"/>
      <c r="AF134" s="310"/>
      <c r="AG134" s="310"/>
      <c r="AH134" s="310"/>
      <c r="AI134" s="310"/>
      <c r="AJ134" s="310"/>
    </row>
    <row r="135" spans="1:36" ht="24" x14ac:dyDescent="0.15">
      <c r="A135" s="379"/>
      <c r="B135" s="379"/>
      <c r="C135" s="379"/>
      <c r="D135" s="379"/>
      <c r="E135" s="379"/>
      <c r="F135" s="379"/>
      <c r="G135" s="379"/>
      <c r="H135" s="379"/>
      <c r="I135" s="379"/>
      <c r="J135" s="379"/>
      <c r="K135" s="379"/>
      <c r="L135" s="379"/>
      <c r="M135" s="379"/>
      <c r="N135" s="379"/>
      <c r="O135" s="379"/>
      <c r="P135" s="379"/>
      <c r="Q135" s="379"/>
      <c r="R135" s="379"/>
      <c r="S135" s="310"/>
      <c r="T135" s="310"/>
      <c r="U135" s="310"/>
      <c r="V135" s="310"/>
      <c r="W135" s="310"/>
      <c r="X135" s="310"/>
      <c r="Y135" s="310"/>
      <c r="Z135" s="310"/>
      <c r="AA135" s="310"/>
      <c r="AB135" s="310"/>
      <c r="AC135" s="310"/>
      <c r="AD135" s="310"/>
      <c r="AE135" s="310"/>
      <c r="AF135" s="310"/>
      <c r="AG135" s="310"/>
      <c r="AH135" s="310"/>
      <c r="AI135" s="310"/>
      <c r="AJ135" s="310"/>
    </row>
    <row r="136" spans="1:36" ht="24" x14ac:dyDescent="0.15">
      <c r="A136" s="379"/>
      <c r="B136" s="379"/>
      <c r="C136" s="379"/>
      <c r="D136" s="379"/>
      <c r="E136" s="379"/>
      <c r="F136" s="379"/>
      <c r="G136" s="379"/>
      <c r="H136" s="379"/>
      <c r="I136" s="379"/>
      <c r="J136" s="379"/>
      <c r="K136" s="379"/>
      <c r="L136" s="379"/>
      <c r="M136" s="379"/>
      <c r="N136" s="379"/>
      <c r="O136" s="379"/>
      <c r="P136" s="379"/>
      <c r="Q136" s="379"/>
      <c r="R136" s="379"/>
      <c r="S136" s="310"/>
      <c r="T136" s="310"/>
      <c r="U136" s="310"/>
      <c r="V136" s="310"/>
      <c r="W136" s="310"/>
      <c r="X136" s="310"/>
      <c r="Y136" s="310"/>
      <c r="Z136" s="310"/>
      <c r="AA136" s="310"/>
      <c r="AB136" s="310"/>
      <c r="AC136" s="310"/>
      <c r="AD136" s="310"/>
      <c r="AE136" s="310"/>
      <c r="AF136" s="310"/>
      <c r="AG136" s="310"/>
      <c r="AH136" s="310"/>
      <c r="AI136" s="310"/>
      <c r="AJ136" s="310"/>
    </row>
    <row r="137" spans="1:36" ht="24" x14ac:dyDescent="0.15">
      <c r="A137" s="379"/>
      <c r="B137" s="379"/>
      <c r="C137" s="379"/>
      <c r="D137" s="379"/>
      <c r="E137" s="379"/>
      <c r="F137" s="379"/>
      <c r="G137" s="379"/>
      <c r="H137" s="379"/>
      <c r="I137" s="379"/>
      <c r="J137" s="379"/>
      <c r="K137" s="379"/>
      <c r="L137" s="379"/>
      <c r="M137" s="379"/>
      <c r="N137" s="379"/>
      <c r="O137" s="379"/>
      <c r="P137" s="379"/>
      <c r="Q137" s="379"/>
      <c r="R137" s="379"/>
      <c r="S137" s="310"/>
      <c r="T137" s="310"/>
      <c r="U137" s="310"/>
      <c r="V137" s="310"/>
      <c r="W137" s="310"/>
      <c r="X137" s="310"/>
      <c r="Y137" s="310"/>
      <c r="Z137" s="310"/>
      <c r="AA137" s="310"/>
      <c r="AB137" s="310"/>
      <c r="AC137" s="310"/>
      <c r="AD137" s="310"/>
      <c r="AE137" s="310"/>
      <c r="AF137" s="310"/>
      <c r="AG137" s="310"/>
      <c r="AH137" s="310"/>
      <c r="AI137" s="310"/>
      <c r="AJ137" s="310"/>
    </row>
    <row r="138" spans="1:36" ht="24" x14ac:dyDescent="0.15">
      <c r="A138" s="379"/>
      <c r="B138" s="379"/>
      <c r="C138" s="379"/>
      <c r="D138" s="379"/>
      <c r="E138" s="379"/>
      <c r="F138" s="379"/>
      <c r="G138" s="379"/>
      <c r="H138" s="379"/>
      <c r="I138" s="379"/>
      <c r="J138" s="379"/>
      <c r="K138" s="379"/>
      <c r="L138" s="379"/>
      <c r="M138" s="379"/>
      <c r="N138" s="379"/>
      <c r="O138" s="379"/>
      <c r="P138" s="379"/>
      <c r="Q138" s="379"/>
      <c r="R138" s="379"/>
      <c r="S138" s="310"/>
      <c r="T138" s="310"/>
      <c r="U138" s="310"/>
      <c r="V138" s="310"/>
      <c r="W138" s="310"/>
      <c r="X138" s="310"/>
      <c r="Y138" s="310"/>
      <c r="Z138" s="310"/>
      <c r="AA138" s="310"/>
      <c r="AB138" s="310"/>
      <c r="AC138" s="310"/>
      <c r="AD138" s="310"/>
      <c r="AE138" s="310"/>
      <c r="AF138" s="310"/>
      <c r="AG138" s="310"/>
      <c r="AH138" s="310"/>
      <c r="AI138" s="310"/>
      <c r="AJ138" s="310"/>
    </row>
    <row r="139" spans="1:36" ht="24" x14ac:dyDescent="0.15">
      <c r="A139" s="379"/>
      <c r="B139" s="379"/>
      <c r="C139" s="379"/>
      <c r="D139" s="379"/>
      <c r="E139" s="379"/>
      <c r="F139" s="379"/>
      <c r="G139" s="379"/>
      <c r="H139" s="379"/>
      <c r="I139" s="379"/>
      <c r="J139" s="379"/>
      <c r="K139" s="379"/>
      <c r="L139" s="379"/>
      <c r="M139" s="379"/>
      <c r="N139" s="379"/>
      <c r="O139" s="379"/>
      <c r="P139" s="379"/>
      <c r="Q139" s="379"/>
      <c r="R139" s="379"/>
      <c r="S139" s="310"/>
      <c r="T139" s="310"/>
      <c r="U139" s="310"/>
      <c r="V139" s="310"/>
      <c r="W139" s="310"/>
      <c r="X139" s="310"/>
      <c r="Y139" s="310"/>
      <c r="Z139" s="310"/>
      <c r="AA139" s="310"/>
      <c r="AB139" s="310"/>
      <c r="AC139" s="310"/>
      <c r="AD139" s="310"/>
      <c r="AE139" s="310"/>
      <c r="AF139" s="310"/>
      <c r="AG139" s="310"/>
      <c r="AH139" s="310"/>
      <c r="AI139" s="310"/>
      <c r="AJ139" s="310"/>
    </row>
    <row r="140" spans="1:36" ht="24" x14ac:dyDescent="0.15">
      <c r="A140" s="379"/>
      <c r="B140" s="379"/>
      <c r="C140" s="379"/>
      <c r="D140" s="379"/>
      <c r="E140" s="379"/>
      <c r="F140" s="379"/>
      <c r="G140" s="379"/>
      <c r="H140" s="379"/>
      <c r="I140" s="379"/>
      <c r="J140" s="379"/>
      <c r="K140" s="379"/>
      <c r="L140" s="379"/>
      <c r="M140" s="379"/>
      <c r="N140" s="379"/>
      <c r="O140" s="379"/>
      <c r="P140" s="379"/>
      <c r="Q140" s="379"/>
      <c r="R140" s="379"/>
      <c r="S140" s="310"/>
      <c r="T140" s="310"/>
      <c r="U140" s="310"/>
      <c r="V140" s="310"/>
      <c r="W140" s="310"/>
      <c r="X140" s="310"/>
      <c r="Y140" s="310"/>
      <c r="Z140" s="310"/>
      <c r="AA140" s="310"/>
      <c r="AB140" s="310"/>
      <c r="AC140" s="310"/>
      <c r="AD140" s="310"/>
      <c r="AE140" s="310"/>
      <c r="AF140" s="310"/>
      <c r="AG140" s="310"/>
      <c r="AH140" s="310"/>
      <c r="AI140" s="310"/>
      <c r="AJ140" s="310"/>
    </row>
    <row r="141" spans="1:36" ht="24" x14ac:dyDescent="0.15">
      <c r="A141" s="379"/>
      <c r="B141" s="379"/>
      <c r="C141" s="379"/>
      <c r="D141" s="379"/>
      <c r="E141" s="379"/>
      <c r="F141" s="379"/>
      <c r="G141" s="379"/>
      <c r="H141" s="379"/>
      <c r="I141" s="379"/>
      <c r="J141" s="379"/>
      <c r="K141" s="379"/>
      <c r="L141" s="379"/>
      <c r="M141" s="379"/>
      <c r="N141" s="379"/>
      <c r="O141" s="379"/>
      <c r="P141" s="379"/>
      <c r="Q141" s="379"/>
      <c r="R141" s="379"/>
      <c r="S141" s="310"/>
      <c r="T141" s="310"/>
      <c r="U141" s="310"/>
      <c r="V141" s="310"/>
      <c r="W141" s="310"/>
      <c r="X141" s="310"/>
      <c r="Y141" s="310"/>
      <c r="Z141" s="310"/>
      <c r="AA141" s="310"/>
      <c r="AB141" s="310"/>
      <c r="AC141" s="310"/>
      <c r="AD141" s="310"/>
      <c r="AE141" s="310"/>
      <c r="AF141" s="310"/>
      <c r="AG141" s="310"/>
      <c r="AH141" s="310"/>
      <c r="AI141" s="310"/>
      <c r="AJ141" s="310"/>
    </row>
    <row r="142" spans="1:36" ht="24" x14ac:dyDescent="0.15">
      <c r="A142" s="379"/>
      <c r="B142" s="379"/>
      <c r="C142" s="379"/>
      <c r="D142" s="379"/>
      <c r="E142" s="379"/>
      <c r="F142" s="379"/>
      <c r="G142" s="379"/>
      <c r="H142" s="379"/>
      <c r="I142" s="379"/>
      <c r="J142" s="379"/>
      <c r="K142" s="379"/>
      <c r="L142" s="379"/>
      <c r="M142" s="379"/>
      <c r="N142" s="379"/>
      <c r="O142" s="379"/>
      <c r="P142" s="379"/>
      <c r="Q142" s="379"/>
      <c r="R142" s="379"/>
      <c r="S142" s="310"/>
      <c r="T142" s="310"/>
      <c r="U142" s="310"/>
      <c r="V142" s="310"/>
      <c r="W142" s="310"/>
      <c r="X142" s="310"/>
      <c r="Y142" s="310"/>
      <c r="Z142" s="310"/>
      <c r="AA142" s="310"/>
      <c r="AB142" s="310"/>
      <c r="AC142" s="310"/>
      <c r="AD142" s="310"/>
      <c r="AE142" s="310"/>
      <c r="AF142" s="310"/>
      <c r="AG142" s="310"/>
      <c r="AH142" s="310"/>
      <c r="AI142" s="310"/>
      <c r="AJ142" s="310"/>
    </row>
    <row r="143" spans="1:36" ht="24" x14ac:dyDescent="0.15">
      <c r="A143" s="379"/>
      <c r="B143" s="379"/>
      <c r="C143" s="379"/>
      <c r="D143" s="379"/>
      <c r="E143" s="379"/>
      <c r="F143" s="379"/>
      <c r="G143" s="379"/>
      <c r="H143" s="379"/>
      <c r="I143" s="379"/>
      <c r="J143" s="379"/>
      <c r="K143" s="379"/>
      <c r="L143" s="379"/>
      <c r="M143" s="379"/>
      <c r="N143" s="379"/>
      <c r="O143" s="379"/>
      <c r="P143" s="379"/>
      <c r="Q143" s="379"/>
      <c r="R143" s="379"/>
      <c r="S143" s="310"/>
      <c r="T143" s="310"/>
      <c r="U143" s="310"/>
      <c r="V143" s="310"/>
      <c r="W143" s="310"/>
      <c r="X143" s="310"/>
      <c r="Y143" s="310"/>
      <c r="Z143" s="310"/>
      <c r="AA143" s="310"/>
      <c r="AB143" s="310"/>
      <c r="AC143" s="310"/>
      <c r="AD143" s="310"/>
      <c r="AE143" s="310"/>
      <c r="AF143" s="310"/>
      <c r="AG143" s="310"/>
      <c r="AH143" s="310"/>
      <c r="AI143" s="310"/>
      <c r="AJ143" s="310"/>
    </row>
    <row r="144" spans="1:36" ht="24" x14ac:dyDescent="0.15">
      <c r="A144" s="379"/>
      <c r="B144" s="379"/>
      <c r="C144" s="379"/>
      <c r="D144" s="379"/>
      <c r="E144" s="379"/>
      <c r="F144" s="379"/>
      <c r="G144" s="379"/>
      <c r="H144" s="379"/>
      <c r="I144" s="379"/>
      <c r="J144" s="379"/>
      <c r="K144" s="379"/>
      <c r="L144" s="379"/>
      <c r="M144" s="379"/>
      <c r="N144" s="379"/>
      <c r="O144" s="379"/>
      <c r="P144" s="379"/>
      <c r="Q144" s="379"/>
      <c r="R144" s="379"/>
      <c r="S144" s="310"/>
      <c r="T144" s="310"/>
      <c r="U144" s="310"/>
      <c r="V144" s="310"/>
      <c r="W144" s="310"/>
      <c r="X144" s="310"/>
      <c r="Y144" s="310"/>
      <c r="Z144" s="310"/>
      <c r="AA144" s="310"/>
      <c r="AB144" s="310"/>
      <c r="AC144" s="310"/>
      <c r="AD144" s="310"/>
      <c r="AE144" s="310"/>
      <c r="AF144" s="310"/>
      <c r="AG144" s="310"/>
      <c r="AH144" s="310"/>
      <c r="AI144" s="310"/>
      <c r="AJ144" s="310"/>
    </row>
    <row r="145" spans="1:36" ht="24" x14ac:dyDescent="0.15">
      <c r="A145" s="379"/>
      <c r="B145" s="379"/>
      <c r="C145" s="379"/>
      <c r="D145" s="379"/>
      <c r="E145" s="379"/>
      <c r="F145" s="379"/>
      <c r="G145" s="379"/>
      <c r="H145" s="379"/>
      <c r="I145" s="379"/>
      <c r="J145" s="379"/>
      <c r="K145" s="379"/>
      <c r="L145" s="379"/>
      <c r="M145" s="379"/>
      <c r="N145" s="379"/>
      <c r="O145" s="379"/>
      <c r="P145" s="379"/>
      <c r="Q145" s="379"/>
      <c r="R145" s="379"/>
      <c r="S145" s="310"/>
      <c r="T145" s="310"/>
      <c r="U145" s="310"/>
      <c r="V145" s="310"/>
      <c r="W145" s="310"/>
      <c r="X145" s="310"/>
      <c r="Y145" s="310"/>
      <c r="Z145" s="310"/>
      <c r="AA145" s="310"/>
      <c r="AB145" s="310"/>
      <c r="AC145" s="310"/>
      <c r="AD145" s="310"/>
      <c r="AE145" s="310"/>
      <c r="AF145" s="310"/>
      <c r="AG145" s="310"/>
      <c r="AH145" s="310"/>
      <c r="AI145" s="310"/>
      <c r="AJ145" s="310"/>
    </row>
    <row r="146" spans="1:36" ht="24" x14ac:dyDescent="0.15">
      <c r="A146" s="379"/>
      <c r="B146" s="379"/>
      <c r="C146" s="379"/>
      <c r="D146" s="379"/>
      <c r="E146" s="379"/>
      <c r="F146" s="379"/>
      <c r="G146" s="379"/>
      <c r="H146" s="379"/>
      <c r="I146" s="379"/>
      <c r="J146" s="379"/>
      <c r="K146" s="379"/>
      <c r="L146" s="379"/>
      <c r="M146" s="379"/>
      <c r="N146" s="379"/>
      <c r="O146" s="379"/>
      <c r="P146" s="379"/>
      <c r="Q146" s="379"/>
      <c r="R146" s="379"/>
      <c r="S146" s="310"/>
      <c r="T146" s="310"/>
      <c r="U146" s="310"/>
      <c r="V146" s="310"/>
      <c r="W146" s="310"/>
      <c r="X146" s="310"/>
      <c r="Y146" s="310"/>
      <c r="Z146" s="310"/>
      <c r="AA146" s="310"/>
      <c r="AB146" s="310"/>
      <c r="AC146" s="310"/>
      <c r="AD146" s="310"/>
      <c r="AE146" s="310"/>
      <c r="AF146" s="310"/>
      <c r="AG146" s="310"/>
      <c r="AH146" s="310"/>
      <c r="AI146" s="310"/>
      <c r="AJ146" s="310"/>
    </row>
    <row r="147" spans="1:36" ht="24" x14ac:dyDescent="0.15">
      <c r="A147" s="379"/>
      <c r="B147" s="379"/>
      <c r="C147" s="379"/>
      <c r="D147" s="379"/>
      <c r="E147" s="379"/>
      <c r="F147" s="379"/>
      <c r="G147" s="379"/>
      <c r="H147" s="379"/>
      <c r="I147" s="379"/>
      <c r="J147" s="379"/>
      <c r="K147" s="379"/>
      <c r="L147" s="379"/>
      <c r="M147" s="379"/>
      <c r="N147" s="379"/>
      <c r="O147" s="379"/>
      <c r="P147" s="379"/>
      <c r="Q147" s="379"/>
      <c r="R147" s="379"/>
      <c r="S147" s="310"/>
      <c r="T147" s="310"/>
      <c r="U147" s="310"/>
      <c r="V147" s="310"/>
      <c r="W147" s="310"/>
      <c r="X147" s="310"/>
      <c r="Y147" s="310"/>
      <c r="Z147" s="310"/>
      <c r="AA147" s="310"/>
      <c r="AB147" s="310"/>
      <c r="AC147" s="310"/>
      <c r="AD147" s="310"/>
      <c r="AE147" s="310"/>
      <c r="AF147" s="310"/>
      <c r="AG147" s="310"/>
      <c r="AH147" s="310"/>
      <c r="AI147" s="310"/>
      <c r="AJ147" s="310"/>
    </row>
    <row r="148" spans="1:36" ht="24" x14ac:dyDescent="0.15">
      <c r="A148" s="379"/>
      <c r="B148" s="379"/>
      <c r="C148" s="379"/>
      <c r="D148" s="379"/>
      <c r="E148" s="379"/>
      <c r="F148" s="379"/>
      <c r="G148" s="379"/>
      <c r="H148" s="379"/>
      <c r="I148" s="379"/>
      <c r="J148" s="379"/>
      <c r="K148" s="379"/>
      <c r="L148" s="379"/>
      <c r="M148" s="379"/>
      <c r="N148" s="379"/>
      <c r="O148" s="379"/>
      <c r="P148" s="379"/>
      <c r="Q148" s="379"/>
      <c r="R148" s="379"/>
      <c r="S148" s="310"/>
      <c r="T148" s="310"/>
      <c r="U148" s="310"/>
      <c r="V148" s="310"/>
      <c r="W148" s="310"/>
      <c r="X148" s="310"/>
      <c r="Y148" s="310"/>
      <c r="Z148" s="310"/>
      <c r="AA148" s="310"/>
      <c r="AB148" s="310"/>
      <c r="AC148" s="310"/>
      <c r="AD148" s="310"/>
      <c r="AE148" s="310"/>
      <c r="AF148" s="310"/>
      <c r="AG148" s="310"/>
      <c r="AH148" s="310"/>
      <c r="AI148" s="310"/>
      <c r="AJ148" s="310"/>
    </row>
    <row r="149" spans="1:36" ht="24" x14ac:dyDescent="0.15">
      <c r="A149" s="379"/>
      <c r="B149" s="379"/>
      <c r="C149" s="379"/>
      <c r="D149" s="379"/>
      <c r="E149" s="379"/>
      <c r="F149" s="379"/>
      <c r="G149" s="379"/>
      <c r="H149" s="379"/>
      <c r="I149" s="379"/>
      <c r="J149" s="379"/>
      <c r="K149" s="379"/>
      <c r="L149" s="379"/>
      <c r="M149" s="379"/>
      <c r="N149" s="379"/>
      <c r="O149" s="379"/>
      <c r="P149" s="379"/>
      <c r="Q149" s="379"/>
      <c r="R149" s="379"/>
      <c r="S149" s="310"/>
      <c r="T149" s="310"/>
      <c r="U149" s="310"/>
      <c r="V149" s="310"/>
      <c r="W149" s="310"/>
      <c r="X149" s="310"/>
      <c r="Y149" s="310"/>
      <c r="Z149" s="310"/>
      <c r="AA149" s="310"/>
      <c r="AB149" s="310"/>
      <c r="AC149" s="310"/>
      <c r="AD149" s="310"/>
      <c r="AE149" s="310"/>
      <c r="AF149" s="310"/>
      <c r="AG149" s="310"/>
      <c r="AH149" s="310"/>
      <c r="AI149" s="310"/>
      <c r="AJ149" s="310"/>
    </row>
    <row r="150" spans="1:36" ht="24" x14ac:dyDescent="0.15">
      <c r="A150" s="379"/>
      <c r="B150" s="379"/>
      <c r="C150" s="379"/>
      <c r="D150" s="379"/>
      <c r="E150" s="379"/>
      <c r="F150" s="379"/>
      <c r="G150" s="379"/>
      <c r="H150" s="379"/>
      <c r="I150" s="379"/>
      <c r="J150" s="379"/>
      <c r="K150" s="379"/>
      <c r="L150" s="379"/>
      <c r="M150" s="379"/>
      <c r="N150" s="379"/>
      <c r="O150" s="379"/>
      <c r="P150" s="379"/>
      <c r="Q150" s="379"/>
      <c r="R150" s="379"/>
      <c r="S150" s="310"/>
      <c r="T150" s="310"/>
      <c r="U150" s="310"/>
      <c r="V150" s="310"/>
      <c r="W150" s="310"/>
      <c r="X150" s="310"/>
      <c r="Y150" s="310"/>
      <c r="Z150" s="310"/>
      <c r="AA150" s="310"/>
      <c r="AB150" s="310"/>
      <c r="AC150" s="310"/>
      <c r="AD150" s="310"/>
      <c r="AE150" s="310"/>
      <c r="AF150" s="310"/>
      <c r="AG150" s="310"/>
      <c r="AH150" s="310"/>
      <c r="AI150" s="310"/>
      <c r="AJ150" s="310"/>
    </row>
    <row r="151" spans="1:36" ht="24" x14ac:dyDescent="0.15">
      <c r="A151" s="379"/>
      <c r="B151" s="379"/>
      <c r="C151" s="379"/>
      <c r="D151" s="379"/>
      <c r="E151" s="379"/>
      <c r="F151" s="379"/>
      <c r="G151" s="379"/>
      <c r="H151" s="379"/>
      <c r="I151" s="379"/>
      <c r="J151" s="379"/>
      <c r="K151" s="379"/>
      <c r="L151" s="379"/>
      <c r="M151" s="379"/>
      <c r="N151" s="379"/>
      <c r="O151" s="379"/>
      <c r="P151" s="379"/>
      <c r="Q151" s="379"/>
      <c r="R151" s="379"/>
      <c r="S151" s="310"/>
      <c r="T151" s="310"/>
      <c r="U151" s="310"/>
      <c r="V151" s="310"/>
      <c r="W151" s="310"/>
      <c r="X151" s="310"/>
      <c r="Y151" s="310"/>
      <c r="Z151" s="310"/>
      <c r="AA151" s="310"/>
      <c r="AB151" s="310"/>
      <c r="AC151" s="310"/>
      <c r="AD151" s="310"/>
      <c r="AE151" s="310"/>
      <c r="AF151" s="310"/>
      <c r="AG151" s="310"/>
      <c r="AH151" s="310"/>
      <c r="AI151" s="310"/>
      <c r="AJ151" s="310"/>
    </row>
    <row r="152" spans="1:36" ht="24" x14ac:dyDescent="0.15">
      <c r="A152" s="379"/>
      <c r="B152" s="379"/>
      <c r="C152" s="379"/>
      <c r="D152" s="379"/>
      <c r="E152" s="379"/>
      <c r="F152" s="379"/>
      <c r="G152" s="379"/>
      <c r="H152" s="379"/>
      <c r="I152" s="379"/>
      <c r="J152" s="379"/>
      <c r="K152" s="379"/>
      <c r="L152" s="379"/>
      <c r="M152" s="379"/>
      <c r="N152" s="379"/>
      <c r="O152" s="379"/>
      <c r="P152" s="379"/>
      <c r="Q152" s="379"/>
      <c r="R152" s="379"/>
      <c r="S152" s="310"/>
      <c r="T152" s="310"/>
      <c r="U152" s="310"/>
      <c r="V152" s="310"/>
      <c r="W152" s="310"/>
      <c r="X152" s="310"/>
      <c r="Y152" s="310"/>
      <c r="Z152" s="310"/>
      <c r="AA152" s="310"/>
      <c r="AB152" s="310"/>
      <c r="AC152" s="310"/>
      <c r="AD152" s="310"/>
      <c r="AE152" s="310"/>
      <c r="AF152" s="310"/>
      <c r="AG152" s="310"/>
      <c r="AH152" s="310"/>
      <c r="AI152" s="310"/>
      <c r="AJ152" s="310"/>
    </row>
    <row r="153" spans="1:36" ht="24" x14ac:dyDescent="0.15">
      <c r="A153" s="379"/>
      <c r="B153" s="379"/>
      <c r="C153" s="379"/>
      <c r="D153" s="379"/>
      <c r="E153" s="379"/>
      <c r="F153" s="379"/>
      <c r="G153" s="379"/>
      <c r="H153" s="379"/>
      <c r="I153" s="379"/>
      <c r="J153" s="379"/>
      <c r="K153" s="379"/>
      <c r="L153" s="379"/>
      <c r="M153" s="379"/>
      <c r="N153" s="379"/>
      <c r="O153" s="379"/>
      <c r="P153" s="379"/>
      <c r="Q153" s="379"/>
      <c r="R153" s="379"/>
      <c r="S153" s="310"/>
      <c r="T153" s="310"/>
      <c r="U153" s="310"/>
      <c r="V153" s="310"/>
      <c r="W153" s="310"/>
      <c r="X153" s="310"/>
      <c r="Y153" s="310"/>
      <c r="Z153" s="310"/>
      <c r="AA153" s="310"/>
      <c r="AB153" s="310"/>
      <c r="AC153" s="310"/>
      <c r="AD153" s="310"/>
      <c r="AE153" s="310"/>
      <c r="AF153" s="310"/>
      <c r="AG153" s="310"/>
      <c r="AH153" s="310"/>
      <c r="AI153" s="310"/>
      <c r="AJ153" s="310"/>
    </row>
    <row r="154" spans="1:36" ht="24" x14ac:dyDescent="0.15">
      <c r="A154" s="379"/>
      <c r="B154" s="379"/>
      <c r="C154" s="379"/>
      <c r="D154" s="379"/>
      <c r="E154" s="379"/>
      <c r="F154" s="379"/>
      <c r="G154" s="379"/>
      <c r="H154" s="379"/>
      <c r="I154" s="379"/>
      <c r="J154" s="379"/>
      <c r="K154" s="379"/>
      <c r="L154" s="379"/>
      <c r="M154" s="379"/>
      <c r="N154" s="379"/>
      <c r="O154" s="379"/>
      <c r="P154" s="379"/>
      <c r="Q154" s="379"/>
      <c r="R154" s="379"/>
      <c r="S154" s="310"/>
      <c r="T154" s="310"/>
      <c r="U154" s="310"/>
      <c r="V154" s="310"/>
      <c r="W154" s="310"/>
      <c r="X154" s="310"/>
      <c r="Y154" s="310"/>
      <c r="Z154" s="310"/>
      <c r="AA154" s="310"/>
      <c r="AB154" s="310"/>
      <c r="AC154" s="310"/>
      <c r="AD154" s="310"/>
      <c r="AE154" s="310"/>
      <c r="AF154" s="310"/>
      <c r="AG154" s="310"/>
      <c r="AH154" s="310"/>
      <c r="AI154" s="310"/>
      <c r="AJ154" s="310"/>
    </row>
    <row r="155" spans="1:36" ht="24" x14ac:dyDescent="0.15">
      <c r="A155" s="379"/>
      <c r="B155" s="379"/>
      <c r="C155" s="379"/>
      <c r="D155" s="379"/>
      <c r="E155" s="379"/>
      <c r="F155" s="379"/>
      <c r="G155" s="379"/>
      <c r="H155" s="379"/>
      <c r="I155" s="379"/>
      <c r="J155" s="379"/>
      <c r="K155" s="379"/>
      <c r="L155" s="379"/>
      <c r="M155" s="379"/>
      <c r="N155" s="379"/>
      <c r="O155" s="379"/>
      <c r="P155" s="379"/>
      <c r="Q155" s="379"/>
      <c r="R155" s="379"/>
      <c r="S155" s="310"/>
      <c r="T155" s="310"/>
      <c r="U155" s="310"/>
      <c r="V155" s="310"/>
      <c r="W155" s="310"/>
      <c r="X155" s="310"/>
      <c r="Y155" s="310"/>
      <c r="Z155" s="310"/>
      <c r="AA155" s="310"/>
      <c r="AB155" s="310"/>
      <c r="AC155" s="310"/>
      <c r="AD155" s="310"/>
      <c r="AE155" s="310"/>
      <c r="AF155" s="310"/>
      <c r="AG155" s="310"/>
      <c r="AH155" s="310"/>
      <c r="AI155" s="310"/>
      <c r="AJ155" s="310"/>
    </row>
    <row r="156" spans="1:36" ht="24" x14ac:dyDescent="0.15">
      <c r="A156" s="379"/>
      <c r="B156" s="379"/>
      <c r="C156" s="379"/>
      <c r="D156" s="379"/>
      <c r="E156" s="379"/>
      <c r="F156" s="379"/>
      <c r="G156" s="379"/>
      <c r="H156" s="379"/>
      <c r="I156" s="379"/>
      <c r="J156" s="379"/>
      <c r="K156" s="379"/>
      <c r="L156" s="379"/>
      <c r="M156" s="379"/>
      <c r="N156" s="379"/>
      <c r="O156" s="379"/>
      <c r="P156" s="379"/>
      <c r="Q156" s="379"/>
      <c r="R156" s="379"/>
      <c r="S156" s="310"/>
      <c r="T156" s="310"/>
      <c r="U156" s="310"/>
      <c r="V156" s="310"/>
      <c r="W156" s="310"/>
      <c r="X156" s="310"/>
      <c r="Y156" s="310"/>
      <c r="Z156" s="310"/>
      <c r="AA156" s="310"/>
      <c r="AB156" s="310"/>
      <c r="AC156" s="310"/>
      <c r="AD156" s="310"/>
      <c r="AE156" s="310"/>
      <c r="AF156" s="310"/>
      <c r="AG156" s="310"/>
      <c r="AH156" s="310"/>
      <c r="AI156" s="310"/>
      <c r="AJ156" s="310"/>
    </row>
    <row r="157" spans="1:36" ht="13" x14ac:dyDescent="0.15">
      <c r="A157" s="379"/>
      <c r="B157" s="379"/>
      <c r="C157" s="379"/>
      <c r="D157" s="379"/>
      <c r="E157" s="379"/>
      <c r="F157" s="379"/>
      <c r="G157" s="379"/>
      <c r="H157" s="379"/>
      <c r="I157" s="379"/>
      <c r="J157" s="379"/>
      <c r="K157" s="379"/>
      <c r="L157" s="379"/>
      <c r="M157" s="379"/>
      <c r="N157" s="379"/>
      <c r="O157" s="379"/>
      <c r="P157" s="379"/>
      <c r="Q157" s="379"/>
      <c r="R157" s="379"/>
      <c r="S157" s="379"/>
      <c r="T157" s="379"/>
    </row>
    <row r="158" spans="1:36" ht="13" x14ac:dyDescent="0.15">
      <c r="A158" s="379"/>
      <c r="B158" s="379"/>
      <c r="C158" s="379"/>
      <c r="D158" s="379"/>
      <c r="E158" s="379"/>
      <c r="F158" s="379"/>
      <c r="G158" s="379"/>
      <c r="H158" s="379"/>
      <c r="I158" s="379"/>
      <c r="J158" s="379"/>
      <c r="K158" s="379"/>
      <c r="L158" s="379"/>
      <c r="M158" s="379"/>
      <c r="N158" s="379"/>
      <c r="O158" s="379"/>
      <c r="P158" s="379"/>
      <c r="Q158" s="379"/>
      <c r="R158" s="379"/>
      <c r="S158" s="379"/>
      <c r="T158" s="379"/>
    </row>
    <row r="159" spans="1:36" ht="13" x14ac:dyDescent="0.15">
      <c r="A159" s="379"/>
      <c r="B159" s="379"/>
      <c r="C159" s="379"/>
      <c r="D159" s="379"/>
      <c r="E159" s="379"/>
      <c r="F159" s="379"/>
      <c r="G159" s="379"/>
      <c r="H159" s="379"/>
      <c r="I159" s="379"/>
      <c r="J159" s="379"/>
      <c r="K159" s="379"/>
      <c r="L159" s="379"/>
      <c r="M159" s="379"/>
      <c r="N159" s="379"/>
      <c r="O159" s="379"/>
      <c r="P159" s="379"/>
      <c r="Q159" s="379"/>
      <c r="R159" s="379"/>
      <c r="S159" s="379"/>
      <c r="T159" s="379"/>
    </row>
    <row r="160" spans="1:36" ht="13" x14ac:dyDescent="0.15">
      <c r="A160" s="379"/>
      <c r="B160" s="379"/>
      <c r="C160" s="379"/>
      <c r="D160" s="379"/>
      <c r="E160" s="379"/>
      <c r="F160" s="379"/>
      <c r="G160" s="379"/>
      <c r="H160" s="379"/>
      <c r="I160" s="379"/>
      <c r="J160" s="379"/>
      <c r="K160" s="379"/>
      <c r="L160" s="379"/>
      <c r="M160" s="379"/>
      <c r="N160" s="379"/>
      <c r="O160" s="379"/>
      <c r="P160" s="379"/>
      <c r="Q160" s="379"/>
      <c r="R160" s="379"/>
      <c r="S160" s="379"/>
      <c r="T160" s="379"/>
    </row>
    <row r="161" spans="1:20" ht="13" x14ac:dyDescent="0.15">
      <c r="A161" s="379"/>
      <c r="B161" s="379"/>
      <c r="C161" s="379"/>
      <c r="D161" s="379"/>
      <c r="E161" s="379"/>
      <c r="F161" s="379"/>
      <c r="G161" s="379"/>
      <c r="H161" s="379"/>
      <c r="I161" s="379"/>
      <c r="J161" s="379"/>
      <c r="K161" s="379"/>
      <c r="L161" s="379"/>
      <c r="M161" s="379"/>
      <c r="N161" s="379"/>
      <c r="O161" s="379"/>
      <c r="P161" s="379"/>
      <c r="Q161" s="379"/>
      <c r="R161" s="379"/>
      <c r="S161" s="379"/>
      <c r="T161" s="379"/>
    </row>
    <row r="162" spans="1:20" ht="13" x14ac:dyDescent="0.15">
      <c r="A162" s="379"/>
      <c r="B162" s="379"/>
      <c r="C162" s="379"/>
      <c r="D162" s="379"/>
      <c r="E162" s="379"/>
      <c r="F162" s="379"/>
      <c r="G162" s="379"/>
      <c r="H162" s="379"/>
      <c r="I162" s="379"/>
      <c r="J162" s="379"/>
      <c r="K162" s="379"/>
      <c r="L162" s="379"/>
      <c r="M162" s="379"/>
      <c r="N162" s="379"/>
      <c r="O162" s="379"/>
      <c r="P162" s="379"/>
      <c r="Q162" s="379"/>
      <c r="R162" s="379"/>
      <c r="S162" s="379"/>
      <c r="T162" s="379"/>
    </row>
    <row r="163" spans="1:20" ht="13" x14ac:dyDescent="0.15">
      <c r="A163" s="379"/>
      <c r="B163" s="379"/>
      <c r="C163" s="379"/>
      <c r="D163" s="379"/>
      <c r="E163" s="379"/>
      <c r="F163" s="379"/>
      <c r="G163" s="379"/>
      <c r="H163" s="379"/>
      <c r="I163" s="379"/>
      <c r="J163" s="379"/>
      <c r="K163" s="379"/>
      <c r="L163" s="379"/>
      <c r="M163" s="379"/>
      <c r="N163" s="379"/>
      <c r="O163" s="379"/>
      <c r="P163" s="379"/>
      <c r="Q163" s="379"/>
      <c r="R163" s="379"/>
      <c r="S163" s="379"/>
      <c r="T163" s="379"/>
    </row>
    <row r="164" spans="1:20" ht="13" x14ac:dyDescent="0.15">
      <c r="A164" s="379"/>
      <c r="B164" s="379"/>
      <c r="C164" s="379"/>
      <c r="D164" s="379"/>
      <c r="E164" s="379"/>
      <c r="F164" s="379"/>
      <c r="G164" s="379"/>
      <c r="H164" s="379"/>
      <c r="I164" s="379"/>
      <c r="J164" s="379"/>
      <c r="K164" s="379"/>
      <c r="L164" s="379"/>
      <c r="M164" s="379"/>
      <c r="N164" s="379"/>
      <c r="O164" s="379"/>
      <c r="P164" s="379"/>
      <c r="Q164" s="379"/>
      <c r="R164" s="379"/>
      <c r="S164" s="379"/>
      <c r="T164" s="379"/>
    </row>
    <row r="165" spans="1:20" ht="13" x14ac:dyDescent="0.15">
      <c r="A165" s="379"/>
      <c r="B165" s="379"/>
      <c r="C165" s="379"/>
      <c r="D165" s="379"/>
      <c r="E165" s="379"/>
      <c r="F165" s="379"/>
      <c r="G165" s="379"/>
      <c r="H165" s="379"/>
      <c r="I165" s="379"/>
      <c r="J165" s="379"/>
      <c r="K165" s="379"/>
      <c r="L165" s="379"/>
      <c r="M165" s="379"/>
      <c r="N165" s="379"/>
      <c r="O165" s="379"/>
      <c r="P165" s="379"/>
      <c r="Q165" s="379"/>
      <c r="R165" s="379"/>
      <c r="S165" s="379"/>
      <c r="T165" s="379"/>
    </row>
    <row r="166" spans="1:20" ht="13" x14ac:dyDescent="0.15">
      <c r="A166" s="379"/>
      <c r="B166" s="379"/>
      <c r="C166" s="379"/>
      <c r="D166" s="379"/>
      <c r="E166" s="379"/>
      <c r="F166" s="379"/>
      <c r="G166" s="379"/>
      <c r="H166" s="379"/>
      <c r="I166" s="379"/>
      <c r="J166" s="379"/>
      <c r="K166" s="379"/>
      <c r="L166" s="379"/>
      <c r="M166" s="379"/>
      <c r="N166" s="379"/>
      <c r="O166" s="379"/>
      <c r="P166" s="379"/>
      <c r="Q166" s="379"/>
      <c r="R166" s="379"/>
      <c r="S166" s="379"/>
      <c r="T166" s="379"/>
    </row>
    <row r="167" spans="1:20" ht="13" x14ac:dyDescent="0.15">
      <c r="A167" s="379"/>
      <c r="B167" s="379"/>
      <c r="C167" s="379"/>
      <c r="D167" s="379"/>
      <c r="E167" s="379"/>
      <c r="F167" s="379"/>
      <c r="G167" s="379"/>
      <c r="H167" s="379"/>
      <c r="I167" s="379"/>
      <c r="J167" s="379"/>
      <c r="K167" s="379"/>
      <c r="L167" s="379"/>
      <c r="M167" s="379"/>
      <c r="N167" s="379"/>
      <c r="O167" s="379"/>
      <c r="P167" s="379"/>
      <c r="Q167" s="379"/>
      <c r="R167" s="379"/>
      <c r="S167" s="379"/>
      <c r="T167" s="379"/>
    </row>
    <row r="168" spans="1:20" ht="13" x14ac:dyDescent="0.15">
      <c r="A168" s="379"/>
      <c r="B168" s="379"/>
      <c r="C168" s="379"/>
      <c r="D168" s="379"/>
      <c r="E168" s="379"/>
      <c r="F168" s="379"/>
      <c r="G168" s="379"/>
      <c r="H168" s="379"/>
      <c r="I168" s="379"/>
      <c r="J168" s="379"/>
      <c r="K168" s="379"/>
      <c r="L168" s="379"/>
      <c r="M168" s="379"/>
      <c r="N168" s="379"/>
      <c r="O168" s="379"/>
      <c r="P168" s="379"/>
      <c r="Q168" s="379"/>
      <c r="R168" s="379"/>
      <c r="S168" s="379"/>
      <c r="T168" s="379"/>
    </row>
    <row r="169" spans="1:20" ht="13" x14ac:dyDescent="0.15">
      <c r="A169" s="379"/>
      <c r="B169" s="379"/>
      <c r="C169" s="379"/>
      <c r="D169" s="379"/>
      <c r="E169" s="379"/>
      <c r="F169" s="379"/>
      <c r="G169" s="379"/>
      <c r="H169" s="379"/>
      <c r="I169" s="379"/>
      <c r="J169" s="379"/>
      <c r="K169" s="379"/>
      <c r="L169" s="379"/>
      <c r="M169" s="379"/>
      <c r="N169" s="379"/>
      <c r="O169" s="379"/>
      <c r="P169" s="379"/>
      <c r="Q169" s="379"/>
      <c r="R169" s="379"/>
      <c r="S169" s="379"/>
      <c r="T169" s="379"/>
    </row>
    <row r="170" spans="1:20" ht="13" x14ac:dyDescent="0.15">
      <c r="A170" s="379"/>
      <c r="B170" s="379"/>
      <c r="C170" s="379"/>
      <c r="D170" s="379"/>
      <c r="E170" s="379"/>
      <c r="F170" s="379"/>
      <c r="G170" s="379"/>
      <c r="H170" s="379"/>
      <c r="I170" s="379"/>
      <c r="J170" s="379"/>
      <c r="K170" s="379"/>
      <c r="L170" s="379"/>
      <c r="M170" s="379"/>
      <c r="N170" s="379"/>
      <c r="O170" s="379"/>
      <c r="P170" s="379"/>
      <c r="Q170" s="379"/>
      <c r="R170" s="379"/>
      <c r="S170" s="379"/>
      <c r="T170" s="379"/>
    </row>
    <row r="171" spans="1:20" ht="13" x14ac:dyDescent="0.15">
      <c r="A171" s="379"/>
      <c r="B171" s="379"/>
      <c r="C171" s="379"/>
      <c r="D171" s="379"/>
      <c r="E171" s="379"/>
      <c r="F171" s="379"/>
      <c r="G171" s="379"/>
      <c r="H171" s="379"/>
      <c r="I171" s="379"/>
      <c r="J171" s="379"/>
      <c r="K171" s="379"/>
      <c r="L171" s="379"/>
      <c r="M171" s="379"/>
      <c r="N171" s="379"/>
      <c r="O171" s="379"/>
      <c r="P171" s="379"/>
      <c r="Q171" s="379"/>
      <c r="R171" s="379"/>
      <c r="S171" s="379"/>
      <c r="T171" s="379"/>
    </row>
    <row r="172" spans="1:20" ht="13" x14ac:dyDescent="0.15">
      <c r="A172" s="379"/>
      <c r="B172" s="379"/>
      <c r="C172" s="379"/>
      <c r="D172" s="379"/>
      <c r="E172" s="379"/>
      <c r="F172" s="379"/>
      <c r="G172" s="379"/>
      <c r="H172" s="379"/>
      <c r="I172" s="379"/>
      <c r="J172" s="379"/>
      <c r="K172" s="379"/>
      <c r="L172" s="379"/>
      <c r="M172" s="379"/>
      <c r="N172" s="379"/>
      <c r="O172" s="379"/>
      <c r="P172" s="379"/>
      <c r="Q172" s="379"/>
      <c r="R172" s="379"/>
      <c r="S172" s="379"/>
      <c r="T172" s="379"/>
    </row>
    <row r="173" spans="1:20" ht="13" x14ac:dyDescent="0.15">
      <c r="A173" s="379"/>
      <c r="B173" s="379"/>
      <c r="C173" s="379"/>
      <c r="D173" s="379"/>
      <c r="E173" s="379"/>
      <c r="F173" s="379"/>
      <c r="G173" s="379"/>
      <c r="H173" s="379"/>
      <c r="I173" s="379"/>
      <c r="J173" s="379"/>
      <c r="K173" s="379"/>
      <c r="L173" s="379"/>
      <c r="M173" s="379"/>
      <c r="N173" s="379"/>
      <c r="O173" s="379"/>
      <c r="P173" s="379"/>
      <c r="Q173" s="379"/>
      <c r="R173" s="379"/>
      <c r="S173" s="379"/>
      <c r="T173" s="379"/>
    </row>
    <row r="174" spans="1:20" ht="13" x14ac:dyDescent="0.15">
      <c r="A174" s="379"/>
      <c r="B174" s="379"/>
      <c r="C174" s="379"/>
      <c r="D174" s="379"/>
      <c r="E174" s="379"/>
      <c r="F174" s="379"/>
      <c r="G174" s="379"/>
      <c r="H174" s="379"/>
      <c r="I174" s="379"/>
      <c r="J174" s="379"/>
      <c r="K174" s="379"/>
      <c r="L174" s="379"/>
      <c r="M174" s="379"/>
      <c r="N174" s="379"/>
      <c r="O174" s="379"/>
      <c r="P174" s="379"/>
      <c r="Q174" s="379"/>
      <c r="R174" s="379"/>
      <c r="S174" s="379"/>
      <c r="T174" s="379"/>
    </row>
    <row r="175" spans="1:20" x14ac:dyDescent="0.2">
      <c r="A175" s="380"/>
      <c r="B175" s="381"/>
      <c r="E175" s="383"/>
      <c r="M175" s="379"/>
      <c r="N175" s="379"/>
      <c r="O175" s="379"/>
      <c r="P175" s="379"/>
      <c r="Q175" s="379"/>
      <c r="R175" s="379"/>
      <c r="S175" s="379"/>
      <c r="T175" s="379"/>
    </row>
    <row r="176" spans="1:20" x14ac:dyDescent="0.2">
      <c r="A176" s="380"/>
      <c r="B176" s="381"/>
      <c r="E176" s="383"/>
      <c r="M176" s="379"/>
      <c r="N176" s="379"/>
      <c r="O176" s="379"/>
      <c r="P176" s="379"/>
      <c r="Q176" s="379"/>
      <c r="R176" s="379"/>
      <c r="S176" s="379"/>
      <c r="T176" s="379"/>
    </row>
    <row r="177" spans="1:20" x14ac:dyDescent="0.2">
      <c r="A177" s="380"/>
      <c r="B177" s="381"/>
      <c r="E177" s="383"/>
      <c r="M177" s="379"/>
      <c r="N177" s="379"/>
      <c r="O177" s="379"/>
      <c r="P177" s="379"/>
      <c r="Q177" s="379"/>
      <c r="R177" s="379"/>
      <c r="S177" s="379"/>
      <c r="T177" s="379"/>
    </row>
    <row r="178" spans="1:20" x14ac:dyDescent="0.2">
      <c r="A178" s="380"/>
      <c r="B178" s="381"/>
      <c r="E178" s="383"/>
      <c r="M178" s="379"/>
      <c r="N178" s="379"/>
      <c r="O178" s="379"/>
      <c r="P178" s="379"/>
      <c r="Q178" s="379"/>
      <c r="R178" s="379"/>
      <c r="S178" s="379"/>
      <c r="T178" s="379"/>
    </row>
    <row r="179" spans="1:20" x14ac:dyDescent="0.2">
      <c r="A179" s="380"/>
      <c r="B179" s="381"/>
      <c r="E179" s="383"/>
      <c r="M179" s="379"/>
      <c r="N179" s="379"/>
      <c r="O179" s="379"/>
      <c r="P179" s="379"/>
      <c r="Q179" s="379"/>
      <c r="R179" s="379"/>
      <c r="S179" s="379"/>
      <c r="T179" s="379"/>
    </row>
    <row r="180" spans="1:20" x14ac:dyDescent="0.2">
      <c r="A180" s="380"/>
      <c r="B180" s="381"/>
      <c r="E180" s="383"/>
      <c r="M180" s="379"/>
      <c r="N180" s="379"/>
      <c r="O180" s="379"/>
      <c r="P180" s="379"/>
      <c r="Q180" s="379"/>
      <c r="R180" s="379"/>
      <c r="S180" s="379"/>
      <c r="T180" s="379"/>
    </row>
    <row r="181" spans="1:20" x14ac:dyDescent="0.2">
      <c r="A181" s="380"/>
      <c r="B181" s="381"/>
      <c r="E181" s="383"/>
      <c r="M181" s="379"/>
      <c r="N181" s="379"/>
      <c r="O181" s="379"/>
      <c r="P181" s="379"/>
      <c r="Q181" s="379"/>
      <c r="R181" s="379"/>
      <c r="S181" s="379"/>
      <c r="T181" s="379"/>
    </row>
    <row r="182" spans="1:20" x14ac:dyDescent="0.2">
      <c r="A182" s="380"/>
      <c r="B182" s="381"/>
      <c r="E182" s="383"/>
      <c r="M182" s="379"/>
      <c r="N182" s="379"/>
      <c r="O182" s="379"/>
      <c r="P182" s="379"/>
      <c r="Q182" s="379"/>
      <c r="R182" s="379"/>
      <c r="S182" s="379"/>
      <c r="T182" s="379"/>
    </row>
    <row r="183" spans="1:20" x14ac:dyDescent="0.2">
      <c r="A183" s="380"/>
      <c r="B183" s="381"/>
      <c r="E183" s="383"/>
      <c r="M183" s="379"/>
      <c r="N183" s="379"/>
      <c r="O183" s="379"/>
      <c r="P183" s="379"/>
      <c r="Q183" s="379"/>
      <c r="R183" s="379"/>
      <c r="S183" s="379"/>
      <c r="T183" s="379"/>
    </row>
    <row r="184" spans="1:20" x14ac:dyDescent="0.2">
      <c r="A184" s="380"/>
      <c r="B184" s="381"/>
      <c r="E184" s="383"/>
      <c r="M184" s="379"/>
      <c r="N184" s="379"/>
      <c r="O184" s="379"/>
      <c r="P184" s="379"/>
      <c r="Q184" s="379"/>
      <c r="R184" s="379"/>
      <c r="S184" s="379"/>
      <c r="T184" s="379"/>
    </row>
    <row r="185" spans="1:20" x14ac:dyDescent="0.2">
      <c r="A185" s="380"/>
      <c r="B185" s="381"/>
      <c r="E185" s="383"/>
      <c r="M185" s="379"/>
      <c r="N185" s="379"/>
      <c r="O185" s="379"/>
      <c r="P185" s="379"/>
      <c r="Q185" s="379"/>
      <c r="R185" s="379"/>
      <c r="S185" s="379"/>
      <c r="T185" s="379"/>
    </row>
    <row r="186" spans="1:20" x14ac:dyDescent="0.2">
      <c r="A186" s="380"/>
      <c r="B186" s="381"/>
      <c r="E186" s="383"/>
      <c r="M186" s="379"/>
      <c r="N186" s="379"/>
      <c r="O186" s="379"/>
      <c r="P186" s="379"/>
      <c r="Q186" s="379"/>
      <c r="R186" s="379"/>
      <c r="S186" s="379"/>
      <c r="T186" s="379"/>
    </row>
    <row r="187" spans="1:20" x14ac:dyDescent="0.2">
      <c r="A187" s="380"/>
      <c r="B187" s="381"/>
      <c r="E187" s="383"/>
      <c r="M187" s="379"/>
      <c r="N187" s="379"/>
      <c r="O187" s="379"/>
      <c r="P187" s="379"/>
      <c r="Q187" s="379"/>
      <c r="R187" s="379"/>
      <c r="S187" s="379"/>
      <c r="T187" s="379"/>
    </row>
    <row r="188" spans="1:20" x14ac:dyDescent="0.2">
      <c r="A188" s="380"/>
      <c r="B188" s="381"/>
      <c r="E188" s="383"/>
    </row>
    <row r="189" spans="1:20" x14ac:dyDescent="0.2">
      <c r="A189" s="380"/>
      <c r="B189" s="381"/>
      <c r="E189" s="383"/>
    </row>
    <row r="190" spans="1:20" x14ac:dyDescent="0.2">
      <c r="A190" s="380"/>
      <c r="B190" s="381"/>
      <c r="E190" s="383"/>
    </row>
    <row r="191" spans="1:20" x14ac:dyDescent="0.2">
      <c r="A191" s="380"/>
      <c r="B191" s="381"/>
      <c r="E191" s="383"/>
    </row>
    <row r="192" spans="1:20" x14ac:dyDescent="0.2">
      <c r="A192" s="380"/>
      <c r="B192" s="381"/>
      <c r="E192" s="383"/>
    </row>
    <row r="193" spans="1:5" x14ac:dyDescent="0.2">
      <c r="A193" s="380"/>
      <c r="B193" s="381"/>
      <c r="E193" s="383"/>
    </row>
    <row r="194" spans="1:5" x14ac:dyDescent="0.2">
      <c r="A194" s="380"/>
      <c r="B194" s="381"/>
      <c r="E194" s="383"/>
    </row>
    <row r="195" spans="1:5" x14ac:dyDescent="0.2">
      <c r="A195" s="380"/>
      <c r="B195" s="381"/>
      <c r="E195" s="383"/>
    </row>
    <row r="196" spans="1:5" x14ac:dyDescent="0.2">
      <c r="A196" s="380"/>
      <c r="B196" s="381"/>
      <c r="E196" s="383"/>
    </row>
    <row r="197" spans="1:5" x14ac:dyDescent="0.2">
      <c r="A197" s="380"/>
      <c r="B197" s="381"/>
      <c r="E197" s="383"/>
    </row>
    <row r="198" spans="1:5" x14ac:dyDescent="0.2">
      <c r="A198" s="380"/>
      <c r="B198" s="381"/>
      <c r="E198" s="383"/>
    </row>
    <row r="199" spans="1:5" x14ac:dyDescent="0.2">
      <c r="A199" s="380"/>
      <c r="B199" s="381"/>
      <c r="E199" s="383"/>
    </row>
    <row r="200" spans="1:5" x14ac:dyDescent="0.2">
      <c r="A200" s="380"/>
      <c r="B200" s="381"/>
      <c r="E200" s="383"/>
    </row>
    <row r="201" spans="1:5" x14ac:dyDescent="0.2">
      <c r="A201" s="380"/>
      <c r="B201" s="381"/>
      <c r="E201" s="383"/>
    </row>
    <row r="202" spans="1:5" x14ac:dyDescent="0.2">
      <c r="A202" s="380"/>
      <c r="B202" s="381"/>
      <c r="E202" s="383"/>
    </row>
    <row r="203" spans="1:5" x14ac:dyDescent="0.2">
      <c r="A203" s="380"/>
      <c r="B203" s="381"/>
      <c r="E203" s="383"/>
    </row>
    <row r="204" spans="1:5" x14ac:dyDescent="0.2">
      <c r="A204" s="380"/>
      <c r="B204" s="381"/>
      <c r="E204" s="383"/>
    </row>
    <row r="205" spans="1:5" x14ac:dyDescent="0.2">
      <c r="A205" s="380"/>
      <c r="B205" s="381"/>
      <c r="E205" s="383"/>
    </row>
    <row r="206" spans="1:5" x14ac:dyDescent="0.2">
      <c r="A206" s="380"/>
      <c r="B206" s="381"/>
      <c r="E206" s="383"/>
    </row>
    <row r="207" spans="1:5" x14ac:dyDescent="0.2">
      <c r="A207" s="380"/>
      <c r="B207" s="381"/>
      <c r="E207" s="383"/>
    </row>
    <row r="208" spans="1:5" x14ac:dyDescent="0.2">
      <c r="A208" s="380"/>
      <c r="B208" s="381"/>
      <c r="E208" s="383"/>
    </row>
    <row r="209" spans="1:5" x14ac:dyDescent="0.2">
      <c r="A209" s="380"/>
      <c r="B209" s="381"/>
      <c r="E209" s="383"/>
    </row>
    <row r="210" spans="1:5" x14ac:dyDescent="0.2">
      <c r="A210" s="380"/>
      <c r="B210" s="381"/>
      <c r="E210" s="383"/>
    </row>
    <row r="211" spans="1:5" x14ac:dyDescent="0.2">
      <c r="A211" s="380"/>
      <c r="B211" s="381"/>
      <c r="E211" s="383"/>
    </row>
    <row r="212" spans="1:5" x14ac:dyDescent="0.2">
      <c r="A212" s="380"/>
      <c r="B212" s="381"/>
      <c r="E212" s="383"/>
    </row>
    <row r="213" spans="1:5" x14ac:dyDescent="0.2">
      <c r="A213" s="380"/>
      <c r="B213" s="381"/>
      <c r="E213" s="383"/>
    </row>
    <row r="214" spans="1:5" x14ac:dyDescent="0.2">
      <c r="A214" s="380"/>
      <c r="B214" s="381"/>
      <c r="E214" s="383"/>
    </row>
    <row r="215" spans="1:5" x14ac:dyDescent="0.2">
      <c r="A215" s="380"/>
      <c r="B215" s="381"/>
      <c r="E215" s="383"/>
    </row>
    <row r="216" spans="1:5" x14ac:dyDescent="0.2">
      <c r="A216" s="380"/>
      <c r="B216" s="381"/>
      <c r="E216" s="383"/>
    </row>
    <row r="217" spans="1:5" x14ac:dyDescent="0.2">
      <c r="A217" s="380"/>
      <c r="B217" s="381"/>
      <c r="E217" s="383"/>
    </row>
    <row r="218" spans="1:5" x14ac:dyDescent="0.2">
      <c r="A218" s="380"/>
      <c r="B218" s="381"/>
      <c r="E218" s="383"/>
    </row>
    <row r="219" spans="1:5" x14ac:dyDescent="0.2">
      <c r="A219" s="380"/>
      <c r="B219" s="381"/>
      <c r="E219" s="383"/>
    </row>
    <row r="220" spans="1:5" x14ac:dyDescent="0.2">
      <c r="A220" s="380"/>
      <c r="B220" s="381"/>
      <c r="E220" s="383"/>
    </row>
    <row r="221" spans="1:5" x14ac:dyDescent="0.2">
      <c r="A221" s="380"/>
      <c r="B221" s="381"/>
      <c r="E221" s="383"/>
    </row>
    <row r="222" spans="1:5" x14ac:dyDescent="0.2">
      <c r="A222" s="380"/>
      <c r="B222" s="381"/>
      <c r="E222" s="383"/>
    </row>
    <row r="223" spans="1:5" x14ac:dyDescent="0.2">
      <c r="A223" s="380"/>
      <c r="B223" s="381"/>
      <c r="E223" s="383"/>
    </row>
    <row r="224" spans="1:5" x14ac:dyDescent="0.2">
      <c r="A224" s="380"/>
      <c r="B224" s="381"/>
      <c r="E224" s="383"/>
    </row>
    <row r="225" spans="1:5" x14ac:dyDescent="0.2">
      <c r="A225" s="380"/>
      <c r="B225" s="381"/>
      <c r="E225" s="383"/>
    </row>
    <row r="226" spans="1:5" x14ac:dyDescent="0.2">
      <c r="A226" s="380"/>
      <c r="B226" s="381"/>
      <c r="E226" s="383"/>
    </row>
    <row r="227" spans="1:5" x14ac:dyDescent="0.2">
      <c r="A227" s="380"/>
      <c r="B227" s="381"/>
      <c r="E227" s="383"/>
    </row>
    <row r="228" spans="1:5" x14ac:dyDescent="0.2">
      <c r="A228" s="380"/>
      <c r="B228" s="381"/>
      <c r="E228" s="383"/>
    </row>
    <row r="229" spans="1:5" x14ac:dyDescent="0.2">
      <c r="A229" s="380"/>
      <c r="B229" s="381"/>
      <c r="E229" s="383"/>
    </row>
    <row r="230" spans="1:5" x14ac:dyDescent="0.2">
      <c r="A230" s="380"/>
      <c r="B230" s="381"/>
      <c r="E230" s="383"/>
    </row>
    <row r="231" spans="1:5" x14ac:dyDescent="0.2">
      <c r="A231" s="380"/>
      <c r="B231" s="381"/>
      <c r="E231" s="383"/>
    </row>
    <row r="232" spans="1:5" x14ac:dyDescent="0.2">
      <c r="A232" s="380"/>
      <c r="B232" s="381"/>
      <c r="E232" s="383"/>
    </row>
    <row r="233" spans="1:5" x14ac:dyDescent="0.2">
      <c r="A233" s="380"/>
      <c r="B233" s="381"/>
      <c r="E233" s="383"/>
    </row>
    <row r="234" spans="1:5" x14ac:dyDescent="0.2">
      <c r="A234" s="380"/>
      <c r="B234" s="381"/>
      <c r="E234" s="383"/>
    </row>
    <row r="235" spans="1:5" x14ac:dyDescent="0.2">
      <c r="A235" s="380"/>
      <c r="B235" s="381"/>
      <c r="E235" s="383"/>
    </row>
    <row r="236" spans="1:5" x14ac:dyDescent="0.2">
      <c r="A236" s="380"/>
      <c r="B236" s="381"/>
      <c r="E236" s="383"/>
    </row>
    <row r="237" spans="1:5" x14ac:dyDescent="0.2">
      <c r="A237" s="380"/>
      <c r="B237" s="381"/>
      <c r="E237" s="383"/>
    </row>
    <row r="238" spans="1:5" x14ac:dyDescent="0.2">
      <c r="A238" s="380"/>
      <c r="B238" s="381"/>
      <c r="E238" s="383"/>
    </row>
    <row r="239" spans="1:5" x14ac:dyDescent="0.2">
      <c r="A239" s="380"/>
      <c r="B239" s="381"/>
      <c r="E239" s="383"/>
    </row>
    <row r="240" spans="1:5" x14ac:dyDescent="0.2">
      <c r="A240" s="380"/>
      <c r="B240" s="381"/>
      <c r="E240" s="383"/>
    </row>
    <row r="241" spans="1:5" x14ac:dyDescent="0.2">
      <c r="A241" s="380"/>
      <c r="B241" s="381"/>
      <c r="E241" s="383"/>
    </row>
    <row r="242" spans="1:5" x14ac:dyDescent="0.2">
      <c r="A242" s="380"/>
      <c r="B242" s="381"/>
      <c r="E242" s="383"/>
    </row>
    <row r="243" spans="1:5" x14ac:dyDescent="0.2">
      <c r="A243" s="380"/>
      <c r="B243" s="381"/>
      <c r="E243" s="383"/>
    </row>
    <row r="244" spans="1:5" x14ac:dyDescent="0.2">
      <c r="A244" s="380"/>
      <c r="B244" s="381"/>
      <c r="E244" s="383"/>
    </row>
    <row r="245" spans="1:5" x14ac:dyDescent="0.2">
      <c r="A245" s="380"/>
      <c r="B245" s="381"/>
      <c r="E245" s="383"/>
    </row>
    <row r="246" spans="1:5" x14ac:dyDescent="0.2">
      <c r="A246" s="380"/>
      <c r="B246" s="381"/>
      <c r="E246" s="383"/>
    </row>
    <row r="247" spans="1:5" x14ac:dyDescent="0.2">
      <c r="A247" s="380"/>
      <c r="B247" s="381"/>
      <c r="E247" s="383"/>
    </row>
    <row r="248" spans="1:5" x14ac:dyDescent="0.2">
      <c r="A248" s="380"/>
      <c r="B248" s="381"/>
      <c r="E248" s="383"/>
    </row>
    <row r="249" spans="1:5" x14ac:dyDescent="0.2">
      <c r="A249" s="380"/>
      <c r="B249" s="381"/>
      <c r="E249" s="383"/>
    </row>
    <row r="250" spans="1:5" x14ac:dyDescent="0.2">
      <c r="A250" s="380"/>
      <c r="B250" s="381"/>
      <c r="E250" s="383"/>
    </row>
    <row r="251" spans="1:5" x14ac:dyDescent="0.2">
      <c r="A251" s="380"/>
      <c r="B251" s="381"/>
      <c r="E251" s="383"/>
    </row>
    <row r="252" spans="1:5" x14ac:dyDescent="0.2">
      <c r="A252" s="380"/>
      <c r="B252" s="381"/>
      <c r="E252" s="383"/>
    </row>
    <row r="253" spans="1:5" x14ac:dyDescent="0.2">
      <c r="A253" s="380"/>
      <c r="B253" s="381"/>
      <c r="E253" s="383"/>
    </row>
    <row r="254" spans="1:5" x14ac:dyDescent="0.2">
      <c r="A254" s="380"/>
      <c r="B254" s="381"/>
      <c r="E254" s="383"/>
    </row>
    <row r="255" spans="1:5" x14ac:dyDescent="0.2">
      <c r="A255" s="380"/>
      <c r="B255" s="381"/>
      <c r="E255" s="383"/>
    </row>
    <row r="256" spans="1:5" x14ac:dyDescent="0.2">
      <c r="A256" s="380"/>
      <c r="B256" s="381"/>
      <c r="E256" s="383"/>
    </row>
    <row r="257" spans="1:5" x14ac:dyDescent="0.2">
      <c r="A257" s="380"/>
      <c r="B257" s="381"/>
      <c r="E257" s="383"/>
    </row>
    <row r="258" spans="1:5" x14ac:dyDescent="0.2">
      <c r="A258" s="380"/>
      <c r="B258" s="381"/>
      <c r="E258" s="383"/>
    </row>
    <row r="259" spans="1:5" x14ac:dyDescent="0.2">
      <c r="A259" s="380"/>
      <c r="B259" s="381"/>
      <c r="E259" s="383"/>
    </row>
    <row r="260" spans="1:5" x14ac:dyDescent="0.2">
      <c r="A260" s="380"/>
      <c r="B260" s="381"/>
      <c r="E260" s="383"/>
    </row>
    <row r="261" spans="1:5" x14ac:dyDescent="0.2">
      <c r="A261" s="380"/>
      <c r="B261" s="381"/>
      <c r="E261" s="383"/>
    </row>
    <row r="262" spans="1:5" x14ac:dyDescent="0.2">
      <c r="A262" s="380"/>
      <c r="B262" s="381"/>
      <c r="E262" s="383"/>
    </row>
    <row r="263" spans="1:5" x14ac:dyDescent="0.2">
      <c r="A263" s="380"/>
      <c r="B263" s="381"/>
      <c r="E263" s="383"/>
    </row>
    <row r="264" spans="1:5" x14ac:dyDescent="0.2">
      <c r="A264" s="380"/>
      <c r="B264" s="381"/>
      <c r="E264" s="383"/>
    </row>
    <row r="265" spans="1:5" x14ac:dyDescent="0.2">
      <c r="A265" s="380"/>
      <c r="B265" s="381"/>
      <c r="E265" s="383"/>
    </row>
    <row r="266" spans="1:5" x14ac:dyDescent="0.2">
      <c r="A266" s="380"/>
      <c r="B266" s="381"/>
      <c r="E266" s="383"/>
    </row>
    <row r="267" spans="1:5" x14ac:dyDescent="0.2">
      <c r="A267" s="380"/>
      <c r="B267" s="381"/>
      <c r="E267" s="383"/>
    </row>
    <row r="268" spans="1:5" x14ac:dyDescent="0.2">
      <c r="A268" s="380"/>
      <c r="B268" s="381"/>
      <c r="E268" s="383"/>
    </row>
    <row r="269" spans="1:5" x14ac:dyDescent="0.2">
      <c r="A269" s="380"/>
      <c r="B269" s="381"/>
      <c r="E269" s="383"/>
    </row>
    <row r="270" spans="1:5" x14ac:dyDescent="0.2">
      <c r="A270" s="380"/>
      <c r="B270" s="381"/>
      <c r="E270" s="383"/>
    </row>
    <row r="271" spans="1:5" x14ac:dyDescent="0.2">
      <c r="A271" s="380"/>
      <c r="B271" s="381"/>
      <c r="E271" s="383"/>
    </row>
    <row r="272" spans="1:5" x14ac:dyDescent="0.2">
      <c r="A272" s="380"/>
      <c r="B272" s="381"/>
      <c r="E272" s="383"/>
    </row>
    <row r="273" spans="1:5" x14ac:dyDescent="0.2">
      <c r="A273" s="380"/>
      <c r="B273" s="381"/>
      <c r="E273" s="383"/>
    </row>
    <row r="274" spans="1:5" x14ac:dyDescent="0.2">
      <c r="A274" s="380"/>
      <c r="B274" s="381"/>
      <c r="E274" s="383"/>
    </row>
    <row r="275" spans="1:5" x14ac:dyDescent="0.2">
      <c r="A275" s="380"/>
      <c r="B275" s="381"/>
      <c r="E275" s="383"/>
    </row>
    <row r="276" spans="1:5" x14ac:dyDescent="0.2">
      <c r="A276" s="380"/>
      <c r="B276" s="381"/>
      <c r="E276" s="383"/>
    </row>
    <row r="277" spans="1:5" x14ac:dyDescent="0.2">
      <c r="A277" s="380"/>
      <c r="B277" s="381"/>
      <c r="E277" s="383"/>
    </row>
    <row r="278" spans="1:5" x14ac:dyDescent="0.2">
      <c r="A278" s="380"/>
      <c r="B278" s="381"/>
      <c r="E278" s="383"/>
    </row>
    <row r="279" spans="1:5" x14ac:dyDescent="0.2">
      <c r="A279" s="380"/>
      <c r="B279" s="381"/>
      <c r="E279" s="383"/>
    </row>
    <row r="280" spans="1:5" x14ac:dyDescent="0.2">
      <c r="A280" s="380"/>
      <c r="B280" s="381"/>
      <c r="E280" s="383"/>
    </row>
    <row r="281" spans="1:5" x14ac:dyDescent="0.2">
      <c r="A281" s="380"/>
      <c r="B281" s="381"/>
      <c r="E281" s="383"/>
    </row>
    <row r="282" spans="1:5" x14ac:dyDescent="0.2">
      <c r="A282" s="380"/>
      <c r="B282" s="381"/>
      <c r="E282" s="383"/>
    </row>
    <row r="283" spans="1:5" x14ac:dyDescent="0.2">
      <c r="A283" s="380"/>
      <c r="B283" s="381"/>
      <c r="E283" s="383"/>
    </row>
    <row r="284" spans="1:5" x14ac:dyDescent="0.2">
      <c r="A284" s="380"/>
      <c r="B284" s="381"/>
      <c r="E284" s="383"/>
    </row>
    <row r="285" spans="1:5" x14ac:dyDescent="0.2">
      <c r="A285" s="380"/>
      <c r="B285" s="381"/>
      <c r="E285" s="383"/>
    </row>
    <row r="286" spans="1:5" x14ac:dyDescent="0.2">
      <c r="A286" s="380"/>
      <c r="B286" s="381"/>
      <c r="E286" s="383"/>
    </row>
    <row r="287" spans="1:5" x14ac:dyDescent="0.2">
      <c r="A287" s="380"/>
      <c r="B287" s="381"/>
      <c r="E287" s="383"/>
    </row>
    <row r="288" spans="1:5" x14ac:dyDescent="0.2">
      <c r="A288" s="380"/>
      <c r="B288" s="381"/>
      <c r="E288" s="383"/>
    </row>
    <row r="289" spans="1:5" x14ac:dyDescent="0.2">
      <c r="A289" s="380"/>
      <c r="B289" s="381"/>
      <c r="E289" s="383"/>
    </row>
    <row r="290" spans="1:5" x14ac:dyDescent="0.2">
      <c r="A290" s="380"/>
      <c r="B290" s="381"/>
      <c r="E290" s="383"/>
    </row>
    <row r="291" spans="1:5" x14ac:dyDescent="0.2">
      <c r="A291" s="380"/>
      <c r="B291" s="381"/>
      <c r="E291" s="383"/>
    </row>
    <row r="292" spans="1:5" x14ac:dyDescent="0.2">
      <c r="A292" s="380"/>
      <c r="B292" s="381"/>
      <c r="E292" s="383"/>
    </row>
    <row r="293" spans="1:5" x14ac:dyDescent="0.2">
      <c r="A293" s="380"/>
      <c r="B293" s="381"/>
      <c r="E293" s="383"/>
    </row>
    <row r="294" spans="1:5" x14ac:dyDescent="0.2">
      <c r="A294" s="380"/>
      <c r="B294" s="381"/>
      <c r="E294" s="383"/>
    </row>
    <row r="295" spans="1:5" x14ac:dyDescent="0.2">
      <c r="A295" s="380"/>
      <c r="B295" s="381"/>
      <c r="E295" s="383"/>
    </row>
    <row r="296" spans="1:5" x14ac:dyDescent="0.2">
      <c r="A296" s="380"/>
      <c r="B296" s="381"/>
      <c r="E296" s="383"/>
    </row>
    <row r="297" spans="1:5" x14ac:dyDescent="0.2">
      <c r="A297" s="380"/>
      <c r="B297" s="381"/>
      <c r="E297" s="383"/>
    </row>
    <row r="298" spans="1:5" x14ac:dyDescent="0.2">
      <c r="A298" s="380"/>
      <c r="B298" s="381"/>
      <c r="E298" s="383"/>
    </row>
    <row r="299" spans="1:5" x14ac:dyDescent="0.2">
      <c r="A299" s="380"/>
      <c r="B299" s="381"/>
      <c r="E299" s="383"/>
    </row>
    <row r="300" spans="1:5" x14ac:dyDescent="0.2">
      <c r="A300" s="380"/>
      <c r="B300" s="381"/>
      <c r="E300" s="383"/>
    </row>
    <row r="301" spans="1:5" x14ac:dyDescent="0.2">
      <c r="A301" s="380"/>
      <c r="B301" s="381"/>
      <c r="E301" s="383"/>
    </row>
    <row r="302" spans="1:5" x14ac:dyDescent="0.2">
      <c r="A302" s="380"/>
      <c r="B302" s="381"/>
      <c r="E302" s="383"/>
    </row>
    <row r="303" spans="1:5" x14ac:dyDescent="0.2">
      <c r="A303" s="380"/>
      <c r="B303" s="381"/>
      <c r="E303" s="383"/>
    </row>
    <row r="304" spans="1:5" x14ac:dyDescent="0.2">
      <c r="A304" s="380"/>
      <c r="B304" s="381"/>
      <c r="E304" s="383"/>
    </row>
    <row r="305" spans="1:5" x14ac:dyDescent="0.2">
      <c r="A305" s="380"/>
      <c r="B305" s="381"/>
      <c r="E305" s="383"/>
    </row>
    <row r="306" spans="1:5" x14ac:dyDescent="0.2">
      <c r="A306" s="380"/>
      <c r="B306" s="381"/>
      <c r="E306" s="383"/>
    </row>
    <row r="307" spans="1:5" x14ac:dyDescent="0.2">
      <c r="A307" s="380"/>
      <c r="B307" s="381"/>
      <c r="E307" s="383"/>
    </row>
    <row r="308" spans="1:5" x14ac:dyDescent="0.2">
      <c r="A308" s="380"/>
      <c r="B308" s="381"/>
      <c r="E308" s="383"/>
    </row>
    <row r="309" spans="1:5" x14ac:dyDescent="0.2">
      <c r="A309" s="380"/>
      <c r="B309" s="381"/>
      <c r="E309" s="383"/>
    </row>
    <row r="310" spans="1:5" x14ac:dyDescent="0.2">
      <c r="A310" s="380"/>
      <c r="B310" s="381"/>
      <c r="E310" s="383"/>
    </row>
    <row r="311" spans="1:5" x14ac:dyDescent="0.2">
      <c r="A311" s="380"/>
      <c r="B311" s="381"/>
      <c r="E311" s="383"/>
    </row>
    <row r="312" spans="1:5" x14ac:dyDescent="0.2">
      <c r="A312" s="380"/>
      <c r="B312" s="381"/>
      <c r="E312" s="383"/>
    </row>
    <row r="313" spans="1:5" x14ac:dyDescent="0.2">
      <c r="A313" s="380"/>
      <c r="B313" s="381"/>
      <c r="E313" s="383"/>
    </row>
    <row r="314" spans="1:5" x14ac:dyDescent="0.2">
      <c r="A314" s="380"/>
      <c r="B314" s="381"/>
      <c r="E314" s="383"/>
    </row>
    <row r="315" spans="1:5" x14ac:dyDescent="0.2">
      <c r="A315" s="380"/>
      <c r="B315" s="381"/>
      <c r="E315" s="383"/>
    </row>
    <row r="316" spans="1:5" x14ac:dyDescent="0.2">
      <c r="A316" s="380"/>
      <c r="B316" s="381"/>
      <c r="E316" s="383"/>
    </row>
    <row r="317" spans="1:5" x14ac:dyDescent="0.2">
      <c r="A317" s="380"/>
      <c r="B317" s="381"/>
      <c r="E317" s="383"/>
    </row>
    <row r="318" spans="1:5" x14ac:dyDescent="0.2">
      <c r="A318" s="380"/>
      <c r="B318" s="381"/>
      <c r="E318" s="383"/>
    </row>
    <row r="319" spans="1:5" x14ac:dyDescent="0.2">
      <c r="A319" s="380"/>
      <c r="B319" s="381"/>
      <c r="E319" s="383"/>
    </row>
    <row r="320" spans="1:5" x14ac:dyDescent="0.2">
      <c r="A320" s="380"/>
      <c r="B320" s="381"/>
      <c r="E320" s="383"/>
    </row>
    <row r="321" spans="1:5" x14ac:dyDescent="0.2">
      <c r="A321" s="380"/>
      <c r="B321" s="381"/>
      <c r="E321" s="383"/>
    </row>
    <row r="322" spans="1:5" x14ac:dyDescent="0.2">
      <c r="A322" s="380"/>
      <c r="B322" s="381"/>
      <c r="E322" s="383"/>
    </row>
    <row r="323" spans="1:5" x14ac:dyDescent="0.2">
      <c r="A323" s="380"/>
      <c r="B323" s="381"/>
      <c r="E323" s="383"/>
    </row>
    <row r="324" spans="1:5" x14ac:dyDescent="0.2">
      <c r="A324" s="380"/>
      <c r="B324" s="381"/>
      <c r="E324" s="383"/>
    </row>
    <row r="325" spans="1:5" x14ac:dyDescent="0.2">
      <c r="A325" s="380"/>
      <c r="B325" s="381"/>
      <c r="E325" s="383"/>
    </row>
    <row r="326" spans="1:5" x14ac:dyDescent="0.2">
      <c r="A326" s="380"/>
      <c r="B326" s="381"/>
      <c r="E326" s="383"/>
    </row>
    <row r="327" spans="1:5" x14ac:dyDescent="0.2">
      <c r="A327" s="380"/>
      <c r="B327" s="381"/>
      <c r="E327" s="383"/>
    </row>
    <row r="328" spans="1:5" x14ac:dyDescent="0.2">
      <c r="A328" s="380"/>
      <c r="B328" s="381"/>
      <c r="E328" s="383"/>
    </row>
    <row r="329" spans="1:5" x14ac:dyDescent="0.2">
      <c r="A329" s="380"/>
      <c r="B329" s="381"/>
      <c r="E329" s="383"/>
    </row>
    <row r="330" spans="1:5" x14ac:dyDescent="0.2">
      <c r="A330" s="380"/>
      <c r="B330" s="381"/>
      <c r="E330" s="383"/>
    </row>
    <row r="331" spans="1:5" x14ac:dyDescent="0.2">
      <c r="A331" s="380"/>
      <c r="B331" s="381"/>
      <c r="E331" s="383"/>
    </row>
    <row r="332" spans="1:5" x14ac:dyDescent="0.2">
      <c r="A332" s="380"/>
      <c r="B332" s="381"/>
      <c r="E332" s="383"/>
    </row>
    <row r="333" spans="1:5" x14ac:dyDescent="0.2">
      <c r="A333" s="380"/>
      <c r="B333" s="381"/>
      <c r="E333" s="383"/>
    </row>
    <row r="334" spans="1:5" x14ac:dyDescent="0.2">
      <c r="A334" s="380"/>
      <c r="B334" s="381"/>
      <c r="E334" s="383"/>
    </row>
    <row r="335" spans="1:5" x14ac:dyDescent="0.2">
      <c r="A335" s="380"/>
      <c r="B335" s="381"/>
      <c r="E335" s="383"/>
    </row>
    <row r="336" spans="1:5" x14ac:dyDescent="0.2">
      <c r="A336" s="380"/>
      <c r="B336" s="381"/>
      <c r="E336" s="383"/>
    </row>
    <row r="337" spans="1:5" x14ac:dyDescent="0.2">
      <c r="A337" s="380"/>
      <c r="B337" s="381"/>
      <c r="E337" s="383"/>
    </row>
    <row r="338" spans="1:5" x14ac:dyDescent="0.2">
      <c r="A338" s="380"/>
      <c r="B338" s="381"/>
      <c r="E338" s="383"/>
    </row>
    <row r="339" spans="1:5" x14ac:dyDescent="0.2">
      <c r="A339" s="380"/>
      <c r="B339" s="381"/>
      <c r="E339" s="383"/>
    </row>
    <row r="340" spans="1:5" x14ac:dyDescent="0.2">
      <c r="A340" s="380"/>
      <c r="B340" s="381"/>
      <c r="E340" s="383"/>
    </row>
    <row r="341" spans="1:5" x14ac:dyDescent="0.2">
      <c r="A341" s="380"/>
      <c r="B341" s="381"/>
      <c r="E341" s="383"/>
    </row>
    <row r="342" spans="1:5" x14ac:dyDescent="0.2">
      <c r="A342" s="380"/>
      <c r="B342" s="381"/>
      <c r="E342" s="383"/>
    </row>
    <row r="343" spans="1:5" x14ac:dyDescent="0.2">
      <c r="A343" s="380"/>
      <c r="B343" s="381"/>
      <c r="E343" s="383"/>
    </row>
    <row r="344" spans="1:5" x14ac:dyDescent="0.2">
      <c r="A344" s="380"/>
      <c r="B344" s="381"/>
      <c r="E344" s="383"/>
    </row>
    <row r="345" spans="1:5" x14ac:dyDescent="0.2">
      <c r="A345" s="380"/>
      <c r="B345" s="381"/>
      <c r="E345" s="383"/>
    </row>
    <row r="346" spans="1:5" x14ac:dyDescent="0.2">
      <c r="A346" s="380"/>
      <c r="B346" s="381"/>
      <c r="E346" s="383"/>
    </row>
    <row r="347" spans="1:5" x14ac:dyDescent="0.2">
      <c r="A347" s="380"/>
      <c r="B347" s="381"/>
      <c r="E347" s="383"/>
    </row>
    <row r="348" spans="1:5" x14ac:dyDescent="0.2">
      <c r="A348" s="380"/>
      <c r="B348" s="381"/>
      <c r="E348" s="383"/>
    </row>
    <row r="349" spans="1:5" x14ac:dyDescent="0.2">
      <c r="A349" s="380"/>
      <c r="B349" s="381"/>
      <c r="E349" s="383"/>
    </row>
    <row r="350" spans="1:5" x14ac:dyDescent="0.2">
      <c r="A350" s="380"/>
      <c r="B350" s="381"/>
      <c r="E350" s="383"/>
    </row>
    <row r="351" spans="1:5" x14ac:dyDescent="0.2">
      <c r="A351" s="380"/>
      <c r="B351" s="381"/>
      <c r="E351" s="383"/>
    </row>
    <row r="352" spans="1:5" x14ac:dyDescent="0.2">
      <c r="A352" s="380"/>
      <c r="B352" s="381"/>
      <c r="E352" s="383"/>
    </row>
    <row r="353" spans="1:5" x14ac:dyDescent="0.2">
      <c r="A353" s="380"/>
      <c r="B353" s="381"/>
      <c r="E353" s="383"/>
    </row>
    <row r="354" spans="1:5" x14ac:dyDescent="0.2">
      <c r="A354" s="380"/>
      <c r="B354" s="381"/>
      <c r="E354" s="383"/>
    </row>
    <row r="355" spans="1:5" x14ac:dyDescent="0.2">
      <c r="A355" s="380"/>
      <c r="B355" s="381"/>
      <c r="E355" s="383"/>
    </row>
    <row r="356" spans="1:5" x14ac:dyDescent="0.2">
      <c r="A356" s="380"/>
      <c r="B356" s="381"/>
      <c r="E356" s="383"/>
    </row>
    <row r="357" spans="1:5" x14ac:dyDescent="0.2">
      <c r="A357" s="380"/>
      <c r="B357" s="381"/>
      <c r="E357" s="383"/>
    </row>
    <row r="358" spans="1:5" x14ac:dyDescent="0.2">
      <c r="A358" s="380"/>
      <c r="B358" s="381"/>
      <c r="E358" s="383"/>
    </row>
    <row r="359" spans="1:5" x14ac:dyDescent="0.2">
      <c r="A359" s="380"/>
      <c r="B359" s="381"/>
      <c r="E359" s="383"/>
    </row>
    <row r="360" spans="1:5" x14ac:dyDescent="0.2">
      <c r="A360" s="380"/>
      <c r="B360" s="381"/>
      <c r="E360" s="383"/>
    </row>
    <row r="361" spans="1:5" x14ac:dyDescent="0.2">
      <c r="A361" s="380"/>
      <c r="B361" s="381"/>
      <c r="E361" s="383"/>
    </row>
    <row r="362" spans="1:5" x14ac:dyDescent="0.2">
      <c r="A362" s="380"/>
      <c r="B362" s="381"/>
      <c r="E362" s="383"/>
    </row>
    <row r="363" spans="1:5" x14ac:dyDescent="0.2">
      <c r="A363" s="380"/>
      <c r="B363" s="381"/>
      <c r="E363" s="383"/>
    </row>
    <row r="364" spans="1:5" x14ac:dyDescent="0.2">
      <c r="A364" s="380"/>
      <c r="B364" s="381"/>
      <c r="E364" s="383"/>
    </row>
    <row r="365" spans="1:5" x14ac:dyDescent="0.2">
      <c r="A365" s="380"/>
      <c r="B365" s="381"/>
      <c r="E365" s="383"/>
    </row>
    <row r="366" spans="1:5" x14ac:dyDescent="0.2">
      <c r="A366" s="380"/>
      <c r="B366" s="381"/>
      <c r="E366" s="383"/>
    </row>
    <row r="367" spans="1:5" x14ac:dyDescent="0.2">
      <c r="A367" s="380"/>
      <c r="B367" s="381"/>
      <c r="E367" s="383"/>
    </row>
    <row r="368" spans="1:5" x14ac:dyDescent="0.2">
      <c r="A368" s="380"/>
      <c r="B368" s="381"/>
      <c r="E368" s="383"/>
    </row>
    <row r="369" spans="1:5" x14ac:dyDescent="0.2">
      <c r="A369" s="380"/>
      <c r="B369" s="381"/>
      <c r="E369" s="383"/>
    </row>
    <row r="370" spans="1:5" x14ac:dyDescent="0.2">
      <c r="A370" s="380"/>
      <c r="B370" s="381"/>
      <c r="E370" s="383"/>
    </row>
    <row r="371" spans="1:5" x14ac:dyDescent="0.2">
      <c r="A371" s="380"/>
      <c r="B371" s="381"/>
      <c r="E371" s="383"/>
    </row>
    <row r="372" spans="1:5" x14ac:dyDescent="0.2">
      <c r="A372" s="380"/>
      <c r="B372" s="381"/>
      <c r="E372" s="383"/>
    </row>
    <row r="373" spans="1:5" x14ac:dyDescent="0.2">
      <c r="A373" s="380"/>
      <c r="B373" s="381"/>
      <c r="E373" s="383"/>
    </row>
    <row r="374" spans="1:5" x14ac:dyDescent="0.2">
      <c r="A374" s="380"/>
      <c r="B374" s="381"/>
      <c r="E374" s="383"/>
    </row>
    <row r="375" spans="1:5" x14ac:dyDescent="0.2">
      <c r="A375" s="380"/>
      <c r="B375" s="381"/>
      <c r="E375" s="383"/>
    </row>
    <row r="376" spans="1:5" x14ac:dyDescent="0.2">
      <c r="A376" s="380"/>
      <c r="B376" s="381"/>
      <c r="E376" s="383"/>
    </row>
    <row r="377" spans="1:5" x14ac:dyDescent="0.2">
      <c r="A377" s="380"/>
      <c r="B377" s="381"/>
      <c r="E377" s="383"/>
    </row>
    <row r="378" spans="1:5" x14ac:dyDescent="0.2">
      <c r="A378" s="380"/>
      <c r="B378" s="381"/>
      <c r="E378" s="383"/>
    </row>
    <row r="379" spans="1:5" x14ac:dyDescent="0.2">
      <c r="A379" s="380"/>
      <c r="B379" s="381"/>
      <c r="E379" s="383"/>
    </row>
    <row r="380" spans="1:5" x14ac:dyDescent="0.2">
      <c r="A380" s="380"/>
      <c r="B380" s="381"/>
      <c r="E380" s="383"/>
    </row>
    <row r="381" spans="1:5" x14ac:dyDescent="0.2">
      <c r="A381" s="380"/>
      <c r="B381" s="381"/>
      <c r="E381" s="383"/>
    </row>
    <row r="382" spans="1:5" x14ac:dyDescent="0.2">
      <c r="A382" s="380"/>
      <c r="B382" s="381"/>
      <c r="E382" s="383"/>
    </row>
    <row r="383" spans="1:5" x14ac:dyDescent="0.2">
      <c r="A383" s="380"/>
      <c r="B383" s="381"/>
      <c r="E383" s="383"/>
    </row>
    <row r="384" spans="1:5" x14ac:dyDescent="0.2">
      <c r="A384" s="380"/>
      <c r="B384" s="381"/>
      <c r="E384" s="383"/>
    </row>
    <row r="385" spans="1:5" x14ac:dyDescent="0.2">
      <c r="A385" s="380"/>
      <c r="B385" s="381"/>
      <c r="E385" s="383"/>
    </row>
    <row r="386" spans="1:5" x14ac:dyDescent="0.2">
      <c r="A386" s="380"/>
      <c r="B386" s="381"/>
      <c r="E386" s="383"/>
    </row>
    <row r="387" spans="1:5" x14ac:dyDescent="0.2">
      <c r="A387" s="380"/>
      <c r="B387" s="381"/>
      <c r="E387" s="383"/>
    </row>
    <row r="388" spans="1:5" x14ac:dyDescent="0.2">
      <c r="A388" s="380"/>
      <c r="B388" s="381"/>
      <c r="E388" s="383"/>
    </row>
    <row r="389" spans="1:5" x14ac:dyDescent="0.2">
      <c r="A389" s="380"/>
      <c r="B389" s="381"/>
      <c r="E389" s="383"/>
    </row>
    <row r="390" spans="1:5" x14ac:dyDescent="0.2">
      <c r="A390" s="380"/>
      <c r="B390" s="381"/>
      <c r="E390" s="383"/>
    </row>
    <row r="391" spans="1:5" x14ac:dyDescent="0.2">
      <c r="A391" s="380"/>
      <c r="B391" s="381"/>
      <c r="E391" s="383"/>
    </row>
    <row r="392" spans="1:5" x14ac:dyDescent="0.2">
      <c r="A392" s="380"/>
      <c r="B392" s="381"/>
      <c r="E392" s="383"/>
    </row>
    <row r="393" spans="1:5" x14ac:dyDescent="0.2">
      <c r="A393" s="380"/>
      <c r="B393" s="381"/>
      <c r="E393" s="383"/>
    </row>
    <row r="394" spans="1:5" x14ac:dyDescent="0.2">
      <c r="A394" s="380"/>
      <c r="B394" s="381"/>
      <c r="E394" s="383"/>
    </row>
    <row r="395" spans="1:5" x14ac:dyDescent="0.2">
      <c r="A395" s="380"/>
      <c r="B395" s="381"/>
      <c r="E395" s="383"/>
    </row>
    <row r="396" spans="1:5" x14ac:dyDescent="0.2">
      <c r="A396" s="380"/>
      <c r="B396" s="381"/>
      <c r="E396" s="383"/>
    </row>
    <row r="397" spans="1:5" x14ac:dyDescent="0.2">
      <c r="A397" s="380"/>
      <c r="B397" s="381"/>
      <c r="E397" s="383"/>
    </row>
    <row r="398" spans="1:5" x14ac:dyDescent="0.2">
      <c r="A398" s="380"/>
      <c r="B398" s="381"/>
      <c r="E398" s="383"/>
    </row>
    <row r="399" spans="1:5" x14ac:dyDescent="0.2">
      <c r="A399" s="380"/>
      <c r="B399" s="381"/>
      <c r="E399" s="383"/>
    </row>
    <row r="400" spans="1:5" x14ac:dyDescent="0.2">
      <c r="A400" s="380"/>
      <c r="B400" s="381"/>
      <c r="E400" s="383"/>
    </row>
    <row r="401" spans="1:5" x14ac:dyDescent="0.2">
      <c r="A401" s="380"/>
      <c r="B401" s="381"/>
      <c r="E401" s="383"/>
    </row>
    <row r="402" spans="1:5" x14ac:dyDescent="0.2">
      <c r="A402" s="380"/>
      <c r="B402" s="381"/>
      <c r="E402" s="383"/>
    </row>
    <row r="403" spans="1:5" x14ac:dyDescent="0.2">
      <c r="A403" s="380"/>
      <c r="B403" s="381"/>
      <c r="E403" s="383"/>
    </row>
    <row r="404" spans="1:5" x14ac:dyDescent="0.2">
      <c r="A404" s="380"/>
      <c r="B404" s="381"/>
      <c r="E404" s="383"/>
    </row>
    <row r="405" spans="1:5" x14ac:dyDescent="0.2">
      <c r="A405" s="380"/>
      <c r="B405" s="381"/>
      <c r="E405" s="383"/>
    </row>
    <row r="406" spans="1:5" x14ac:dyDescent="0.2">
      <c r="A406" s="380"/>
      <c r="B406" s="381"/>
      <c r="E406" s="383"/>
    </row>
    <row r="407" spans="1:5" x14ac:dyDescent="0.2">
      <c r="A407" s="380"/>
      <c r="B407" s="381"/>
      <c r="E407" s="383"/>
    </row>
    <row r="408" spans="1:5" x14ac:dyDescent="0.2">
      <c r="A408" s="380"/>
      <c r="B408" s="381"/>
      <c r="E408" s="383"/>
    </row>
    <row r="409" spans="1:5" x14ac:dyDescent="0.2">
      <c r="A409" s="380"/>
      <c r="B409" s="381"/>
      <c r="E409" s="383"/>
    </row>
    <row r="410" spans="1:5" x14ac:dyDescent="0.2">
      <c r="A410" s="380"/>
      <c r="B410" s="381"/>
      <c r="E410" s="383"/>
    </row>
    <row r="411" spans="1:5" x14ac:dyDescent="0.2">
      <c r="A411" s="380"/>
      <c r="B411" s="381"/>
      <c r="E411" s="383"/>
    </row>
    <row r="412" spans="1:5" x14ac:dyDescent="0.2">
      <c r="A412" s="380"/>
      <c r="B412" s="381"/>
      <c r="E412" s="383"/>
    </row>
    <row r="413" spans="1:5" x14ac:dyDescent="0.2">
      <c r="A413" s="380"/>
      <c r="B413" s="381"/>
      <c r="E413" s="383"/>
    </row>
    <row r="414" spans="1:5" x14ac:dyDescent="0.2">
      <c r="A414" s="380"/>
      <c r="B414" s="381"/>
      <c r="E414" s="383"/>
    </row>
    <row r="415" spans="1:5" x14ac:dyDescent="0.2">
      <c r="A415" s="380"/>
      <c r="B415" s="381"/>
      <c r="E415" s="383"/>
    </row>
    <row r="416" spans="1:5" x14ac:dyDescent="0.2">
      <c r="A416" s="380"/>
      <c r="B416" s="381"/>
      <c r="E416" s="383"/>
    </row>
    <row r="417" spans="1:5" x14ac:dyDescent="0.2">
      <c r="A417" s="380"/>
      <c r="B417" s="381"/>
      <c r="E417" s="383"/>
    </row>
    <row r="418" spans="1:5" x14ac:dyDescent="0.2">
      <c r="A418" s="380"/>
      <c r="B418" s="381"/>
      <c r="E418" s="383"/>
    </row>
    <row r="419" spans="1:5" x14ac:dyDescent="0.2">
      <c r="A419" s="380"/>
      <c r="B419" s="381"/>
      <c r="E419" s="383"/>
    </row>
    <row r="420" spans="1:5" x14ac:dyDescent="0.2">
      <c r="A420" s="380"/>
      <c r="B420" s="381"/>
      <c r="E420" s="383"/>
    </row>
    <row r="421" spans="1:5" x14ac:dyDescent="0.2">
      <c r="A421" s="380"/>
      <c r="B421" s="381"/>
      <c r="E421" s="383"/>
    </row>
    <row r="422" spans="1:5" x14ac:dyDescent="0.2">
      <c r="A422" s="380"/>
      <c r="B422" s="381"/>
      <c r="E422" s="383"/>
    </row>
    <row r="423" spans="1:5" x14ac:dyDescent="0.2">
      <c r="A423" s="380"/>
      <c r="B423" s="381"/>
      <c r="E423" s="383"/>
    </row>
    <row r="424" spans="1:5" x14ac:dyDescent="0.2">
      <c r="A424" s="380"/>
      <c r="B424" s="381"/>
      <c r="E424" s="383"/>
    </row>
    <row r="425" spans="1:5" x14ac:dyDescent="0.2">
      <c r="A425" s="380"/>
      <c r="B425" s="381"/>
      <c r="E425" s="383"/>
    </row>
    <row r="426" spans="1:5" x14ac:dyDescent="0.2">
      <c r="A426" s="380"/>
      <c r="B426" s="381"/>
      <c r="E426" s="383"/>
    </row>
    <row r="427" spans="1:5" x14ac:dyDescent="0.2">
      <c r="A427" s="380"/>
      <c r="B427" s="381"/>
      <c r="E427" s="383"/>
    </row>
    <row r="428" spans="1:5" x14ac:dyDescent="0.2">
      <c r="A428" s="380"/>
      <c r="B428" s="381"/>
      <c r="E428" s="383"/>
    </row>
    <row r="429" spans="1:5" x14ac:dyDescent="0.2">
      <c r="A429" s="380"/>
      <c r="B429" s="381"/>
      <c r="E429" s="383"/>
    </row>
    <row r="430" spans="1:5" x14ac:dyDescent="0.2">
      <c r="A430" s="380"/>
      <c r="B430" s="381"/>
      <c r="E430" s="383"/>
    </row>
    <row r="431" spans="1:5" x14ac:dyDescent="0.2">
      <c r="A431" s="380"/>
      <c r="B431" s="381"/>
      <c r="E431" s="383"/>
    </row>
    <row r="432" spans="1:5" x14ac:dyDescent="0.2">
      <c r="A432" s="380"/>
      <c r="B432" s="381"/>
      <c r="E432" s="383"/>
    </row>
    <row r="433" spans="1:5" x14ac:dyDescent="0.2">
      <c r="A433" s="380"/>
      <c r="B433" s="381"/>
      <c r="E433" s="383"/>
    </row>
    <row r="434" spans="1:5" x14ac:dyDescent="0.2">
      <c r="A434" s="380"/>
      <c r="B434" s="381"/>
      <c r="E434" s="383"/>
    </row>
    <row r="435" spans="1:5" x14ac:dyDescent="0.2">
      <c r="A435" s="380"/>
      <c r="B435" s="381"/>
      <c r="E435" s="383"/>
    </row>
    <row r="436" spans="1:5" x14ac:dyDescent="0.2">
      <c r="A436" s="380"/>
      <c r="B436" s="381"/>
      <c r="E436" s="383"/>
    </row>
    <row r="437" spans="1:5" x14ac:dyDescent="0.2">
      <c r="A437" s="380"/>
      <c r="B437" s="381"/>
      <c r="E437" s="383"/>
    </row>
    <row r="438" spans="1:5" x14ac:dyDescent="0.2">
      <c r="A438" s="380"/>
      <c r="B438" s="381"/>
      <c r="E438" s="383"/>
    </row>
    <row r="439" spans="1:5" x14ac:dyDescent="0.2">
      <c r="A439" s="380"/>
      <c r="B439" s="381"/>
      <c r="E439" s="383"/>
    </row>
    <row r="440" spans="1:5" x14ac:dyDescent="0.2">
      <c r="A440" s="380"/>
      <c r="B440" s="381"/>
      <c r="E440" s="383"/>
    </row>
    <row r="441" spans="1:5" x14ac:dyDescent="0.2">
      <c r="A441" s="380"/>
      <c r="B441" s="381"/>
      <c r="E441" s="383"/>
    </row>
    <row r="442" spans="1:5" x14ac:dyDescent="0.2">
      <c r="A442" s="380"/>
      <c r="B442" s="381"/>
      <c r="E442" s="383"/>
    </row>
    <row r="443" spans="1:5" x14ac:dyDescent="0.2">
      <c r="A443" s="380"/>
      <c r="B443" s="381"/>
      <c r="E443" s="383"/>
    </row>
    <row r="444" spans="1:5" x14ac:dyDescent="0.2">
      <c r="A444" s="380"/>
      <c r="B444" s="381"/>
      <c r="E444" s="383"/>
    </row>
    <row r="445" spans="1:5" x14ac:dyDescent="0.2">
      <c r="A445" s="380"/>
      <c r="B445" s="381"/>
      <c r="E445" s="383"/>
    </row>
    <row r="446" spans="1:5" x14ac:dyDescent="0.2">
      <c r="A446" s="380"/>
      <c r="B446" s="381"/>
      <c r="E446" s="383"/>
    </row>
    <row r="447" spans="1:5" x14ac:dyDescent="0.2">
      <c r="A447" s="380"/>
      <c r="B447" s="381"/>
      <c r="E447" s="383"/>
    </row>
    <row r="448" spans="1:5" x14ac:dyDescent="0.2">
      <c r="A448" s="380"/>
      <c r="B448" s="381"/>
      <c r="E448" s="383"/>
    </row>
    <row r="449" spans="1:5" x14ac:dyDescent="0.2">
      <c r="A449" s="380"/>
      <c r="B449" s="381"/>
      <c r="E449" s="383"/>
    </row>
    <row r="450" spans="1:5" x14ac:dyDescent="0.2">
      <c r="A450" s="380"/>
      <c r="B450" s="381"/>
      <c r="E450" s="383"/>
    </row>
    <row r="451" spans="1:5" x14ac:dyDescent="0.2">
      <c r="A451" s="380"/>
      <c r="B451" s="381"/>
      <c r="E451" s="383"/>
    </row>
    <row r="452" spans="1:5" x14ac:dyDescent="0.2">
      <c r="A452" s="380"/>
      <c r="B452" s="381"/>
      <c r="E452" s="383"/>
    </row>
    <row r="453" spans="1:5" x14ac:dyDescent="0.2">
      <c r="A453" s="380"/>
      <c r="B453" s="381"/>
      <c r="E453" s="383"/>
    </row>
    <row r="454" spans="1:5" x14ac:dyDescent="0.2">
      <c r="A454" s="380"/>
      <c r="B454" s="381"/>
      <c r="E454" s="383"/>
    </row>
    <row r="455" spans="1:5" x14ac:dyDescent="0.2">
      <c r="A455" s="380"/>
      <c r="B455" s="381"/>
      <c r="E455" s="383"/>
    </row>
    <row r="456" spans="1:5" x14ac:dyDescent="0.2">
      <c r="A456" s="380"/>
      <c r="B456" s="381"/>
      <c r="E456" s="383"/>
    </row>
    <row r="457" spans="1:5" x14ac:dyDescent="0.2">
      <c r="A457" s="380"/>
      <c r="B457" s="381"/>
      <c r="E457" s="383"/>
    </row>
    <row r="458" spans="1:5" x14ac:dyDescent="0.2">
      <c r="A458" s="380"/>
      <c r="B458" s="381"/>
      <c r="E458" s="383"/>
    </row>
    <row r="459" spans="1:5" x14ac:dyDescent="0.2">
      <c r="A459" s="380"/>
      <c r="B459" s="381"/>
      <c r="E459" s="383"/>
    </row>
    <row r="460" spans="1:5" x14ac:dyDescent="0.2">
      <c r="A460" s="380"/>
      <c r="B460" s="381"/>
      <c r="E460" s="383"/>
    </row>
    <row r="461" spans="1:5" x14ac:dyDescent="0.2">
      <c r="A461" s="380"/>
      <c r="B461" s="381"/>
      <c r="E461" s="383"/>
    </row>
    <row r="462" spans="1:5" x14ac:dyDescent="0.2">
      <c r="A462" s="380"/>
      <c r="B462" s="381"/>
      <c r="E462" s="383"/>
    </row>
    <row r="463" spans="1:5" x14ac:dyDescent="0.2">
      <c r="A463" s="380"/>
      <c r="B463" s="381"/>
      <c r="E463" s="383"/>
    </row>
    <row r="464" spans="1:5" x14ac:dyDescent="0.2">
      <c r="A464" s="380"/>
      <c r="B464" s="381"/>
      <c r="E464" s="383"/>
    </row>
    <row r="465" spans="1:5" x14ac:dyDescent="0.2">
      <c r="A465" s="380"/>
      <c r="B465" s="381"/>
      <c r="E465" s="383"/>
    </row>
    <row r="466" spans="1:5" x14ac:dyDescent="0.2">
      <c r="A466" s="380"/>
      <c r="B466" s="381"/>
      <c r="E466" s="383"/>
    </row>
    <row r="467" spans="1:5" x14ac:dyDescent="0.2">
      <c r="A467" s="380"/>
      <c r="B467" s="381"/>
      <c r="E467" s="383"/>
    </row>
    <row r="468" spans="1:5" x14ac:dyDescent="0.2">
      <c r="A468" s="380"/>
      <c r="B468" s="381"/>
      <c r="E468" s="383"/>
    </row>
    <row r="469" spans="1:5" x14ac:dyDescent="0.2">
      <c r="A469" s="380"/>
      <c r="B469" s="381"/>
      <c r="E469" s="383"/>
    </row>
    <row r="470" spans="1:5" x14ac:dyDescent="0.2">
      <c r="A470" s="380"/>
      <c r="B470" s="381"/>
      <c r="E470" s="383"/>
    </row>
    <row r="471" spans="1:5" x14ac:dyDescent="0.2">
      <c r="A471" s="380"/>
      <c r="B471" s="381"/>
      <c r="E471" s="383"/>
    </row>
    <row r="472" spans="1:5" x14ac:dyDescent="0.2">
      <c r="A472" s="380"/>
      <c r="B472" s="381"/>
      <c r="E472" s="383"/>
    </row>
    <row r="473" spans="1:5" x14ac:dyDescent="0.2">
      <c r="A473" s="380"/>
      <c r="B473" s="381"/>
      <c r="E473" s="383"/>
    </row>
    <row r="474" spans="1:5" x14ac:dyDescent="0.2">
      <c r="A474" s="380"/>
      <c r="B474" s="381"/>
      <c r="E474" s="383"/>
    </row>
    <row r="475" spans="1:5" x14ac:dyDescent="0.2">
      <c r="A475" s="380"/>
      <c r="B475" s="381"/>
      <c r="E475" s="383"/>
    </row>
    <row r="476" spans="1:5" x14ac:dyDescent="0.2">
      <c r="A476" s="380"/>
      <c r="B476" s="381"/>
      <c r="E476" s="383"/>
    </row>
    <row r="477" spans="1:5" x14ac:dyDescent="0.2">
      <c r="A477" s="380"/>
      <c r="B477" s="381"/>
      <c r="E477" s="383"/>
    </row>
    <row r="478" spans="1:5" x14ac:dyDescent="0.2">
      <c r="A478" s="380"/>
      <c r="B478" s="381"/>
      <c r="E478" s="383"/>
    </row>
    <row r="479" spans="1:5" x14ac:dyDescent="0.2">
      <c r="A479" s="380"/>
      <c r="B479" s="381"/>
      <c r="E479" s="383"/>
    </row>
    <row r="480" spans="1:5" x14ac:dyDescent="0.2">
      <c r="A480" s="380"/>
      <c r="B480" s="381"/>
      <c r="E480" s="383"/>
    </row>
    <row r="481" spans="1:5" x14ac:dyDescent="0.2">
      <c r="A481" s="380"/>
      <c r="B481" s="381"/>
      <c r="E481" s="383"/>
    </row>
    <row r="482" spans="1:5" x14ac:dyDescent="0.2">
      <c r="A482" s="380"/>
      <c r="B482" s="381"/>
      <c r="E482" s="383"/>
    </row>
    <row r="483" spans="1:5" x14ac:dyDescent="0.2">
      <c r="A483" s="380"/>
      <c r="B483" s="381"/>
      <c r="E483" s="383"/>
    </row>
    <row r="484" spans="1:5" x14ac:dyDescent="0.2">
      <c r="A484" s="380"/>
      <c r="B484" s="381"/>
      <c r="E484" s="383"/>
    </row>
    <row r="485" spans="1:5" x14ac:dyDescent="0.2">
      <c r="A485" s="380"/>
      <c r="B485" s="381"/>
      <c r="E485" s="383"/>
    </row>
    <row r="486" spans="1:5" x14ac:dyDescent="0.2">
      <c r="A486" s="380"/>
      <c r="B486" s="381"/>
      <c r="E486" s="383"/>
    </row>
    <row r="487" spans="1:5" x14ac:dyDescent="0.2">
      <c r="A487" s="380"/>
      <c r="B487" s="381"/>
      <c r="E487" s="383"/>
    </row>
    <row r="488" spans="1:5" x14ac:dyDescent="0.2">
      <c r="A488" s="380"/>
      <c r="B488" s="381"/>
      <c r="E488" s="383"/>
    </row>
    <row r="489" spans="1:5" x14ac:dyDescent="0.2">
      <c r="A489" s="380"/>
      <c r="B489" s="381"/>
      <c r="E489" s="383"/>
    </row>
    <row r="490" spans="1:5" x14ac:dyDescent="0.2">
      <c r="A490" s="380"/>
      <c r="B490" s="381"/>
      <c r="E490" s="383"/>
    </row>
    <row r="491" spans="1:5" x14ac:dyDescent="0.2">
      <c r="A491" s="380"/>
      <c r="B491" s="381"/>
      <c r="E491" s="383"/>
    </row>
    <row r="492" spans="1:5" x14ac:dyDescent="0.2">
      <c r="A492" s="380"/>
      <c r="B492" s="381"/>
      <c r="E492" s="383"/>
    </row>
    <row r="493" spans="1:5" x14ac:dyDescent="0.2">
      <c r="A493" s="380"/>
      <c r="B493" s="381"/>
      <c r="E493" s="383"/>
    </row>
    <row r="494" spans="1:5" x14ac:dyDescent="0.2">
      <c r="A494" s="380"/>
      <c r="B494" s="381"/>
      <c r="E494" s="383"/>
    </row>
    <row r="495" spans="1:5" x14ac:dyDescent="0.2">
      <c r="A495" s="380"/>
      <c r="B495" s="381"/>
      <c r="E495" s="383"/>
    </row>
    <row r="496" spans="1:5" x14ac:dyDescent="0.2">
      <c r="A496" s="380"/>
      <c r="B496" s="381"/>
      <c r="E496" s="383"/>
    </row>
    <row r="497" spans="1:5" x14ac:dyDescent="0.2">
      <c r="A497" s="380"/>
      <c r="B497" s="381"/>
      <c r="E497" s="383"/>
    </row>
    <row r="498" spans="1:5" x14ac:dyDescent="0.2">
      <c r="A498" s="380"/>
      <c r="B498" s="381"/>
      <c r="E498" s="383"/>
    </row>
    <row r="499" spans="1:5" x14ac:dyDescent="0.2">
      <c r="A499" s="380"/>
      <c r="B499" s="381"/>
      <c r="E499" s="383"/>
    </row>
    <row r="500" spans="1:5" x14ac:dyDescent="0.2">
      <c r="A500" s="380"/>
      <c r="B500" s="381"/>
      <c r="E500" s="383"/>
    </row>
    <row r="501" spans="1:5" x14ac:dyDescent="0.2">
      <c r="A501" s="380"/>
      <c r="B501" s="381"/>
      <c r="E501" s="383"/>
    </row>
    <row r="502" spans="1:5" x14ac:dyDescent="0.2">
      <c r="A502" s="380"/>
      <c r="B502" s="381"/>
      <c r="E502" s="383"/>
    </row>
    <row r="503" spans="1:5" x14ac:dyDescent="0.2">
      <c r="A503" s="380"/>
      <c r="B503" s="381"/>
      <c r="E503" s="383"/>
    </row>
    <row r="504" spans="1:5" x14ac:dyDescent="0.2">
      <c r="A504" s="380"/>
      <c r="B504" s="381"/>
      <c r="E504" s="383"/>
    </row>
    <row r="505" spans="1:5" x14ac:dyDescent="0.2">
      <c r="A505" s="380"/>
      <c r="B505" s="381"/>
      <c r="E505" s="383"/>
    </row>
    <row r="506" spans="1:5" x14ac:dyDescent="0.2">
      <c r="A506" s="380"/>
      <c r="B506" s="381"/>
      <c r="E506" s="383"/>
    </row>
    <row r="507" spans="1:5" x14ac:dyDescent="0.2">
      <c r="A507" s="380"/>
      <c r="B507" s="381"/>
      <c r="E507" s="383"/>
    </row>
    <row r="508" spans="1:5" x14ac:dyDescent="0.2">
      <c r="A508" s="380"/>
      <c r="B508" s="381"/>
      <c r="E508" s="383"/>
    </row>
    <row r="509" spans="1:5" x14ac:dyDescent="0.2">
      <c r="A509" s="380"/>
      <c r="B509" s="381"/>
      <c r="E509" s="383"/>
    </row>
    <row r="510" spans="1:5" x14ac:dyDescent="0.2">
      <c r="A510" s="380"/>
      <c r="B510" s="381"/>
      <c r="E510" s="383"/>
    </row>
    <row r="511" spans="1:5" x14ac:dyDescent="0.2">
      <c r="A511" s="380"/>
      <c r="B511" s="381"/>
      <c r="E511" s="383"/>
    </row>
    <row r="512" spans="1:5" x14ac:dyDescent="0.2">
      <c r="A512" s="380"/>
      <c r="B512" s="381"/>
      <c r="E512" s="383"/>
    </row>
    <row r="513" spans="1:5" x14ac:dyDescent="0.2">
      <c r="A513" s="380"/>
      <c r="B513" s="381"/>
      <c r="E513" s="383"/>
    </row>
    <row r="514" spans="1:5" x14ac:dyDescent="0.2">
      <c r="A514" s="380"/>
      <c r="B514" s="381"/>
      <c r="E514" s="383"/>
    </row>
    <row r="515" spans="1:5" x14ac:dyDescent="0.2">
      <c r="A515" s="380"/>
      <c r="B515" s="381"/>
      <c r="E515" s="383"/>
    </row>
    <row r="516" spans="1:5" x14ac:dyDescent="0.2">
      <c r="A516" s="380"/>
      <c r="B516" s="381"/>
      <c r="E516" s="383"/>
    </row>
    <row r="517" spans="1:5" x14ac:dyDescent="0.2">
      <c r="A517" s="380"/>
      <c r="B517" s="381"/>
      <c r="E517" s="383"/>
    </row>
    <row r="518" spans="1:5" x14ac:dyDescent="0.2">
      <c r="A518" s="380"/>
      <c r="B518" s="381"/>
      <c r="E518" s="383"/>
    </row>
    <row r="519" spans="1:5" x14ac:dyDescent="0.2">
      <c r="A519" s="380"/>
      <c r="B519" s="381"/>
      <c r="E519" s="383"/>
    </row>
    <row r="520" spans="1:5" x14ac:dyDescent="0.2">
      <c r="A520" s="380"/>
      <c r="B520" s="381"/>
      <c r="E520" s="383"/>
    </row>
    <row r="521" spans="1:5" x14ac:dyDescent="0.2">
      <c r="A521" s="380"/>
      <c r="B521" s="381"/>
      <c r="E521" s="383"/>
    </row>
    <row r="522" spans="1:5" x14ac:dyDescent="0.2">
      <c r="A522" s="380"/>
      <c r="B522" s="381"/>
      <c r="E522" s="383"/>
    </row>
    <row r="523" spans="1:5" x14ac:dyDescent="0.2">
      <c r="A523" s="380"/>
      <c r="B523" s="381"/>
      <c r="E523" s="383"/>
    </row>
    <row r="524" spans="1:5" x14ac:dyDescent="0.2">
      <c r="A524" s="380"/>
      <c r="B524" s="381"/>
      <c r="E524" s="383"/>
    </row>
    <row r="525" spans="1:5" x14ac:dyDescent="0.2">
      <c r="A525" s="380"/>
      <c r="B525" s="381"/>
      <c r="E525" s="383"/>
    </row>
    <row r="526" spans="1:5" x14ac:dyDescent="0.2">
      <c r="A526" s="380"/>
      <c r="B526" s="381"/>
      <c r="E526" s="383"/>
    </row>
    <row r="527" spans="1:5" x14ac:dyDescent="0.2">
      <c r="A527" s="380"/>
      <c r="B527" s="381"/>
      <c r="E527" s="383"/>
    </row>
    <row r="528" spans="1:5" x14ac:dyDescent="0.2">
      <c r="A528" s="380"/>
      <c r="B528" s="381"/>
      <c r="E528" s="383"/>
    </row>
    <row r="529" spans="1:5" x14ac:dyDescent="0.2">
      <c r="A529" s="380"/>
      <c r="B529" s="381"/>
      <c r="E529" s="383"/>
    </row>
    <row r="530" spans="1:5" x14ac:dyDescent="0.2">
      <c r="A530" s="380"/>
      <c r="B530" s="381"/>
      <c r="E530" s="383"/>
    </row>
    <row r="531" spans="1:5" x14ac:dyDescent="0.2">
      <c r="A531" s="380"/>
      <c r="B531" s="381"/>
      <c r="E531" s="383"/>
    </row>
    <row r="532" spans="1:5" x14ac:dyDescent="0.2">
      <c r="A532" s="380"/>
      <c r="B532" s="381"/>
      <c r="E532" s="383"/>
    </row>
    <row r="533" spans="1:5" x14ac:dyDescent="0.2">
      <c r="A533" s="380"/>
      <c r="B533" s="381"/>
      <c r="E533" s="383"/>
    </row>
    <row r="534" spans="1:5" x14ac:dyDescent="0.2">
      <c r="A534" s="380"/>
      <c r="B534" s="381"/>
      <c r="E534" s="383"/>
    </row>
    <row r="535" spans="1:5" x14ac:dyDescent="0.2">
      <c r="A535" s="380"/>
      <c r="B535" s="381"/>
      <c r="E535" s="383"/>
    </row>
    <row r="536" spans="1:5" x14ac:dyDescent="0.2">
      <c r="A536" s="380"/>
      <c r="B536" s="381"/>
      <c r="E536" s="383"/>
    </row>
    <row r="537" spans="1:5" x14ac:dyDescent="0.2">
      <c r="A537" s="380"/>
      <c r="B537" s="381"/>
      <c r="E537" s="383"/>
    </row>
    <row r="538" spans="1:5" x14ac:dyDescent="0.2">
      <c r="A538" s="380"/>
      <c r="B538" s="381"/>
      <c r="E538" s="383"/>
    </row>
    <row r="539" spans="1:5" x14ac:dyDescent="0.2">
      <c r="A539" s="380"/>
      <c r="B539" s="381"/>
      <c r="E539" s="383"/>
    </row>
    <row r="540" spans="1:5" x14ac:dyDescent="0.2">
      <c r="A540" s="380"/>
      <c r="B540" s="381"/>
      <c r="E540" s="383"/>
    </row>
    <row r="541" spans="1:5" x14ac:dyDescent="0.2">
      <c r="A541" s="380"/>
      <c r="B541" s="381"/>
      <c r="E541" s="383"/>
    </row>
    <row r="542" spans="1:5" x14ac:dyDescent="0.2">
      <c r="A542" s="380"/>
      <c r="B542" s="381"/>
      <c r="E542" s="383"/>
    </row>
    <row r="543" spans="1:5" x14ac:dyDescent="0.2">
      <c r="A543" s="380"/>
      <c r="B543" s="381"/>
      <c r="E543" s="383"/>
    </row>
    <row r="544" spans="1:5" x14ac:dyDescent="0.2">
      <c r="A544" s="380"/>
      <c r="B544" s="381"/>
      <c r="E544" s="383"/>
    </row>
    <row r="545" spans="1:5" x14ac:dyDescent="0.2">
      <c r="A545" s="380"/>
      <c r="B545" s="381"/>
      <c r="E545" s="383"/>
    </row>
    <row r="546" spans="1:5" x14ac:dyDescent="0.2">
      <c r="A546" s="380"/>
      <c r="B546" s="381"/>
      <c r="E546" s="383"/>
    </row>
    <row r="547" spans="1:5" x14ac:dyDescent="0.2">
      <c r="A547" s="380"/>
      <c r="B547" s="381"/>
      <c r="E547" s="383"/>
    </row>
    <row r="548" spans="1:5" x14ac:dyDescent="0.2">
      <c r="A548" s="380"/>
      <c r="B548" s="381"/>
      <c r="E548" s="383"/>
    </row>
    <row r="549" spans="1:5" x14ac:dyDescent="0.2">
      <c r="A549" s="380"/>
      <c r="B549" s="381"/>
      <c r="E549" s="383"/>
    </row>
    <row r="550" spans="1:5" x14ac:dyDescent="0.2">
      <c r="A550" s="380"/>
      <c r="B550" s="381"/>
      <c r="E550" s="383"/>
    </row>
    <row r="551" spans="1:5" x14ac:dyDescent="0.2">
      <c r="A551" s="380"/>
      <c r="B551" s="381"/>
      <c r="E551" s="383"/>
    </row>
    <row r="552" spans="1:5" x14ac:dyDescent="0.2">
      <c r="A552" s="380"/>
      <c r="B552" s="381"/>
      <c r="E552" s="383"/>
    </row>
    <row r="553" spans="1:5" x14ac:dyDescent="0.2">
      <c r="A553" s="380"/>
      <c r="B553" s="381"/>
      <c r="E553" s="383"/>
    </row>
    <row r="554" spans="1:5" x14ac:dyDescent="0.2">
      <c r="A554" s="380"/>
      <c r="B554" s="381"/>
      <c r="E554" s="383"/>
    </row>
    <row r="555" spans="1:5" x14ac:dyDescent="0.2">
      <c r="A555" s="380"/>
      <c r="B555" s="381"/>
      <c r="E555" s="383"/>
    </row>
    <row r="556" spans="1:5" x14ac:dyDescent="0.2">
      <c r="A556" s="380"/>
      <c r="B556" s="381"/>
      <c r="E556" s="383"/>
    </row>
    <row r="557" spans="1:5" x14ac:dyDescent="0.2">
      <c r="A557" s="380"/>
      <c r="B557" s="381"/>
      <c r="E557" s="383"/>
    </row>
    <row r="558" spans="1:5" x14ac:dyDescent="0.2">
      <c r="A558" s="380"/>
      <c r="B558" s="381"/>
      <c r="E558" s="383"/>
    </row>
    <row r="559" spans="1:5" x14ac:dyDescent="0.2">
      <c r="A559" s="380"/>
      <c r="B559" s="381"/>
      <c r="E559" s="383"/>
    </row>
    <row r="560" spans="1:5" x14ac:dyDescent="0.2">
      <c r="A560" s="380"/>
      <c r="B560" s="381"/>
      <c r="E560" s="383"/>
    </row>
    <row r="561" spans="1:5" x14ac:dyDescent="0.2">
      <c r="A561" s="380"/>
      <c r="B561" s="381"/>
      <c r="E561" s="383"/>
    </row>
    <row r="562" spans="1:5" x14ac:dyDescent="0.2">
      <c r="A562" s="380"/>
      <c r="B562" s="381"/>
      <c r="E562" s="383"/>
    </row>
    <row r="563" spans="1:5" x14ac:dyDescent="0.2">
      <c r="A563" s="380"/>
      <c r="B563" s="381"/>
      <c r="E563" s="383"/>
    </row>
    <row r="564" spans="1:5" x14ac:dyDescent="0.2">
      <c r="A564" s="380"/>
      <c r="B564" s="381"/>
      <c r="E564" s="383"/>
    </row>
    <row r="565" spans="1:5" x14ac:dyDescent="0.2">
      <c r="A565" s="380"/>
      <c r="B565" s="381"/>
      <c r="E565" s="383"/>
    </row>
    <row r="566" spans="1:5" x14ac:dyDescent="0.2">
      <c r="A566" s="380"/>
      <c r="B566" s="381"/>
      <c r="E566" s="383"/>
    </row>
    <row r="567" spans="1:5" x14ac:dyDescent="0.2">
      <c r="A567" s="380"/>
      <c r="B567" s="381"/>
      <c r="E567" s="383"/>
    </row>
    <row r="568" spans="1:5" x14ac:dyDescent="0.2">
      <c r="A568" s="380"/>
      <c r="B568" s="381"/>
      <c r="E568" s="383"/>
    </row>
    <row r="569" spans="1:5" x14ac:dyDescent="0.2">
      <c r="A569" s="380"/>
      <c r="B569" s="381"/>
      <c r="E569" s="383"/>
    </row>
    <row r="570" spans="1:5" x14ac:dyDescent="0.2">
      <c r="A570" s="380"/>
      <c r="B570" s="381"/>
      <c r="E570" s="383"/>
    </row>
    <row r="571" spans="1:5" x14ac:dyDescent="0.2">
      <c r="A571" s="380"/>
      <c r="B571" s="381"/>
      <c r="E571" s="383"/>
    </row>
    <row r="572" spans="1:5" x14ac:dyDescent="0.2">
      <c r="A572" s="380"/>
      <c r="B572" s="381"/>
      <c r="E572" s="383"/>
    </row>
    <row r="573" spans="1:5" x14ac:dyDescent="0.2">
      <c r="A573" s="380"/>
      <c r="B573" s="381"/>
      <c r="E573" s="383"/>
    </row>
    <row r="574" spans="1:5" x14ac:dyDescent="0.2">
      <c r="A574" s="380"/>
      <c r="B574" s="381"/>
      <c r="E574" s="383"/>
    </row>
    <row r="575" spans="1:5" x14ac:dyDescent="0.2">
      <c r="A575" s="380"/>
      <c r="B575" s="381"/>
      <c r="E575" s="383"/>
    </row>
    <row r="576" spans="1:5" x14ac:dyDescent="0.2">
      <c r="A576" s="380"/>
      <c r="B576" s="381"/>
      <c r="E576" s="383"/>
    </row>
    <row r="577" spans="1:5" x14ac:dyDescent="0.2">
      <c r="A577" s="380"/>
      <c r="B577" s="381"/>
      <c r="E577" s="383"/>
    </row>
    <row r="578" spans="1:5" x14ac:dyDescent="0.2">
      <c r="A578" s="380"/>
      <c r="B578" s="381"/>
      <c r="E578" s="383"/>
    </row>
    <row r="579" spans="1:5" x14ac:dyDescent="0.2">
      <c r="A579" s="380"/>
      <c r="B579" s="381"/>
      <c r="E579" s="383"/>
    </row>
    <row r="580" spans="1:5" x14ac:dyDescent="0.2">
      <c r="A580" s="380"/>
      <c r="B580" s="381"/>
      <c r="E580" s="383"/>
    </row>
    <row r="581" spans="1:5" x14ac:dyDescent="0.2">
      <c r="A581" s="380"/>
      <c r="B581" s="381"/>
      <c r="E581" s="383"/>
    </row>
    <row r="582" spans="1:5" x14ac:dyDescent="0.2">
      <c r="A582" s="380"/>
      <c r="B582" s="381"/>
      <c r="E582" s="383"/>
    </row>
    <row r="583" spans="1:5" x14ac:dyDescent="0.2">
      <c r="A583" s="380"/>
      <c r="B583" s="381"/>
      <c r="E583" s="383"/>
    </row>
    <row r="584" spans="1:5" x14ac:dyDescent="0.2">
      <c r="A584" s="380"/>
      <c r="B584" s="381"/>
      <c r="E584" s="383"/>
    </row>
    <row r="585" spans="1:5" x14ac:dyDescent="0.2">
      <c r="A585" s="380"/>
      <c r="B585" s="381"/>
      <c r="E585" s="383"/>
    </row>
    <row r="586" spans="1:5" x14ac:dyDescent="0.2">
      <c r="A586" s="380"/>
      <c r="B586" s="381"/>
      <c r="E586" s="383"/>
    </row>
    <row r="587" spans="1:5" x14ac:dyDescent="0.2">
      <c r="A587" s="380"/>
      <c r="B587" s="381"/>
      <c r="E587" s="383"/>
    </row>
    <row r="588" spans="1:5" x14ac:dyDescent="0.2">
      <c r="A588" s="380"/>
      <c r="B588" s="381"/>
      <c r="E588" s="383"/>
    </row>
    <row r="589" spans="1:5" x14ac:dyDescent="0.2">
      <c r="A589" s="380"/>
      <c r="B589" s="381"/>
      <c r="E589" s="383"/>
    </row>
    <row r="590" spans="1:5" x14ac:dyDescent="0.2">
      <c r="A590" s="380"/>
      <c r="B590" s="381"/>
      <c r="E590" s="383"/>
    </row>
    <row r="591" spans="1:5" x14ac:dyDescent="0.2">
      <c r="A591" s="380"/>
      <c r="B591" s="381"/>
      <c r="E591" s="383"/>
    </row>
    <row r="592" spans="1:5" x14ac:dyDescent="0.2">
      <c r="A592" s="380"/>
      <c r="B592" s="381"/>
      <c r="E592" s="383"/>
    </row>
    <row r="593" spans="1:5" x14ac:dyDescent="0.2">
      <c r="A593" s="380"/>
      <c r="B593" s="381"/>
      <c r="E593" s="383"/>
    </row>
    <row r="594" spans="1:5" x14ac:dyDescent="0.2">
      <c r="A594" s="380"/>
      <c r="B594" s="381"/>
      <c r="E594" s="383"/>
    </row>
    <row r="595" spans="1:5" x14ac:dyDescent="0.2">
      <c r="A595" s="380"/>
      <c r="B595" s="381"/>
      <c r="E595" s="383"/>
    </row>
    <row r="596" spans="1:5" x14ac:dyDescent="0.2">
      <c r="A596" s="380"/>
      <c r="B596" s="381"/>
      <c r="E596" s="383"/>
    </row>
    <row r="597" spans="1:5" x14ac:dyDescent="0.2">
      <c r="A597" s="380"/>
      <c r="B597" s="381"/>
      <c r="E597" s="383"/>
    </row>
    <row r="598" spans="1:5" x14ac:dyDescent="0.2">
      <c r="A598" s="380"/>
      <c r="B598" s="381"/>
      <c r="E598" s="383"/>
    </row>
    <row r="599" spans="1:5" x14ac:dyDescent="0.2">
      <c r="A599" s="380"/>
      <c r="B599" s="381"/>
      <c r="E599" s="383"/>
    </row>
    <row r="600" spans="1:5" x14ac:dyDescent="0.2">
      <c r="A600" s="380"/>
      <c r="B600" s="381"/>
      <c r="E600" s="383"/>
    </row>
    <row r="601" spans="1:5" x14ac:dyDescent="0.2">
      <c r="A601" s="380"/>
      <c r="B601" s="381"/>
      <c r="E601" s="383"/>
    </row>
    <row r="602" spans="1:5" x14ac:dyDescent="0.2">
      <c r="A602" s="380"/>
      <c r="B602" s="381"/>
      <c r="E602" s="383"/>
    </row>
    <row r="603" spans="1:5" x14ac:dyDescent="0.2">
      <c r="A603" s="380"/>
      <c r="B603" s="381"/>
      <c r="E603" s="383"/>
    </row>
    <row r="604" spans="1:5" x14ac:dyDescent="0.2">
      <c r="A604" s="380"/>
      <c r="B604" s="381"/>
      <c r="E604" s="383"/>
    </row>
    <row r="605" spans="1:5" x14ac:dyDescent="0.2">
      <c r="A605" s="380"/>
      <c r="B605" s="381"/>
      <c r="E605" s="383"/>
    </row>
    <row r="606" spans="1:5" x14ac:dyDescent="0.2">
      <c r="A606" s="380"/>
      <c r="B606" s="381"/>
      <c r="E606" s="383"/>
    </row>
    <row r="607" spans="1:5" x14ac:dyDescent="0.2">
      <c r="A607" s="380"/>
      <c r="B607" s="381"/>
      <c r="E607" s="383"/>
    </row>
    <row r="608" spans="1:5" x14ac:dyDescent="0.2">
      <c r="A608" s="380"/>
      <c r="B608" s="381"/>
      <c r="E608" s="383"/>
    </row>
    <row r="609" spans="1:5" x14ac:dyDescent="0.2">
      <c r="A609" s="380"/>
      <c r="B609" s="381"/>
      <c r="E609" s="383"/>
    </row>
    <row r="610" spans="1:5" x14ac:dyDescent="0.2">
      <c r="A610" s="380"/>
      <c r="B610" s="381"/>
      <c r="E610" s="383"/>
    </row>
    <row r="611" spans="1:5" x14ac:dyDescent="0.2">
      <c r="A611" s="380"/>
      <c r="B611" s="381"/>
      <c r="E611" s="383"/>
    </row>
    <row r="612" spans="1:5" x14ac:dyDescent="0.2">
      <c r="A612" s="380"/>
      <c r="B612" s="381"/>
      <c r="E612" s="383"/>
    </row>
    <row r="613" spans="1:5" x14ac:dyDescent="0.2">
      <c r="A613" s="380"/>
      <c r="B613" s="381"/>
      <c r="E613" s="383"/>
    </row>
    <row r="614" spans="1:5" x14ac:dyDescent="0.2">
      <c r="A614" s="380"/>
      <c r="B614" s="381"/>
      <c r="E614" s="383"/>
    </row>
    <row r="615" spans="1:5" x14ac:dyDescent="0.2">
      <c r="A615" s="380"/>
      <c r="B615" s="381"/>
      <c r="E615" s="383"/>
    </row>
    <row r="616" spans="1:5" x14ac:dyDescent="0.2">
      <c r="A616" s="380"/>
      <c r="B616" s="381"/>
      <c r="E616" s="383"/>
    </row>
    <row r="617" spans="1:5" x14ac:dyDescent="0.2">
      <c r="A617" s="380"/>
      <c r="B617" s="381"/>
      <c r="E617" s="383"/>
    </row>
    <row r="618" spans="1:5" x14ac:dyDescent="0.2">
      <c r="A618" s="380"/>
      <c r="B618" s="381"/>
      <c r="E618" s="383"/>
    </row>
    <row r="619" spans="1:5" x14ac:dyDescent="0.2">
      <c r="A619" s="380"/>
      <c r="B619" s="381"/>
      <c r="E619" s="383"/>
    </row>
    <row r="620" spans="1:5" x14ac:dyDescent="0.2">
      <c r="A620" s="380"/>
      <c r="B620" s="381"/>
      <c r="E620" s="383"/>
    </row>
    <row r="621" spans="1:5" x14ac:dyDescent="0.2">
      <c r="A621" s="380"/>
      <c r="B621" s="381"/>
      <c r="E621" s="383"/>
    </row>
    <row r="622" spans="1:5" x14ac:dyDescent="0.2">
      <c r="A622" s="380"/>
      <c r="B622" s="381"/>
      <c r="E622" s="383"/>
    </row>
    <row r="623" spans="1:5" x14ac:dyDescent="0.2">
      <c r="A623" s="380"/>
      <c r="B623" s="381"/>
      <c r="E623" s="383"/>
    </row>
    <row r="624" spans="1:5" x14ac:dyDescent="0.2">
      <c r="A624" s="380"/>
      <c r="B624" s="381"/>
      <c r="E624" s="383"/>
    </row>
    <row r="625" spans="1:5" x14ac:dyDescent="0.2">
      <c r="A625" s="380"/>
      <c r="B625" s="381"/>
      <c r="E625" s="383"/>
    </row>
    <row r="626" spans="1:5" x14ac:dyDescent="0.2">
      <c r="A626" s="380"/>
      <c r="B626" s="381"/>
      <c r="E626" s="383"/>
    </row>
    <row r="627" spans="1:5" x14ac:dyDescent="0.2">
      <c r="A627" s="380"/>
      <c r="B627" s="381"/>
      <c r="E627" s="383"/>
    </row>
    <row r="628" spans="1:5" x14ac:dyDescent="0.2">
      <c r="A628" s="380"/>
      <c r="B628" s="381"/>
      <c r="E628" s="383"/>
    </row>
    <row r="629" spans="1:5" x14ac:dyDescent="0.2">
      <c r="A629" s="380"/>
      <c r="B629" s="381"/>
      <c r="E629" s="383"/>
    </row>
    <row r="630" spans="1:5" x14ac:dyDescent="0.2">
      <c r="A630" s="380"/>
      <c r="B630" s="381"/>
      <c r="E630" s="383"/>
    </row>
    <row r="631" spans="1:5" x14ac:dyDescent="0.2">
      <c r="A631" s="380"/>
      <c r="B631" s="381"/>
      <c r="E631" s="383"/>
    </row>
    <row r="632" spans="1:5" x14ac:dyDescent="0.2">
      <c r="A632" s="380"/>
      <c r="B632" s="381"/>
      <c r="E632" s="383"/>
    </row>
    <row r="633" spans="1:5" x14ac:dyDescent="0.2">
      <c r="A633" s="380"/>
      <c r="B633" s="381"/>
      <c r="E633" s="383"/>
    </row>
    <row r="634" spans="1:5" x14ac:dyDescent="0.2">
      <c r="A634" s="380"/>
      <c r="B634" s="381"/>
      <c r="E634" s="383"/>
    </row>
    <row r="635" spans="1:5" x14ac:dyDescent="0.2">
      <c r="A635" s="380"/>
      <c r="B635" s="381"/>
      <c r="E635" s="383"/>
    </row>
    <row r="636" spans="1:5" x14ac:dyDescent="0.2">
      <c r="A636" s="380"/>
      <c r="B636" s="381"/>
      <c r="E636" s="383"/>
    </row>
    <row r="637" spans="1:5" x14ac:dyDescent="0.2">
      <c r="A637" s="380"/>
      <c r="B637" s="381"/>
      <c r="E637" s="383"/>
    </row>
    <row r="638" spans="1:5" x14ac:dyDescent="0.2">
      <c r="A638" s="380"/>
      <c r="B638" s="381"/>
      <c r="E638" s="383"/>
    </row>
    <row r="639" spans="1:5" x14ac:dyDescent="0.2">
      <c r="A639" s="380"/>
      <c r="B639" s="381"/>
      <c r="E639" s="383"/>
    </row>
    <row r="640" spans="1:5" x14ac:dyDescent="0.2">
      <c r="A640" s="380"/>
      <c r="B640" s="381"/>
      <c r="E640" s="383"/>
    </row>
    <row r="641" spans="1:5" x14ac:dyDescent="0.2">
      <c r="A641" s="380"/>
      <c r="B641" s="381"/>
      <c r="E641" s="383"/>
    </row>
    <row r="642" spans="1:5" x14ac:dyDescent="0.2">
      <c r="A642" s="380"/>
      <c r="B642" s="381"/>
      <c r="E642" s="383"/>
    </row>
    <row r="643" spans="1:5" x14ac:dyDescent="0.2">
      <c r="A643" s="380"/>
      <c r="B643" s="381"/>
      <c r="E643" s="383"/>
    </row>
    <row r="644" spans="1:5" x14ac:dyDescent="0.2">
      <c r="A644" s="380"/>
      <c r="B644" s="381"/>
      <c r="E644" s="383"/>
    </row>
    <row r="645" spans="1:5" x14ac:dyDescent="0.2">
      <c r="A645" s="380"/>
      <c r="B645" s="381"/>
      <c r="E645" s="383"/>
    </row>
    <row r="646" spans="1:5" x14ac:dyDescent="0.2">
      <c r="A646" s="380"/>
      <c r="B646" s="381"/>
      <c r="E646" s="383"/>
    </row>
    <row r="647" spans="1:5" x14ac:dyDescent="0.2">
      <c r="A647" s="380"/>
      <c r="B647" s="381"/>
      <c r="E647" s="383"/>
    </row>
    <row r="648" spans="1:5" x14ac:dyDescent="0.2">
      <c r="A648" s="380"/>
      <c r="B648" s="381"/>
      <c r="E648" s="383"/>
    </row>
    <row r="649" spans="1:5" x14ac:dyDescent="0.2">
      <c r="A649" s="380"/>
      <c r="B649" s="381"/>
      <c r="E649" s="383"/>
    </row>
    <row r="650" spans="1:5" x14ac:dyDescent="0.2">
      <c r="A650" s="380"/>
      <c r="B650" s="381"/>
      <c r="E650" s="383"/>
    </row>
    <row r="651" spans="1:5" x14ac:dyDescent="0.2">
      <c r="A651" s="380"/>
      <c r="B651" s="381"/>
      <c r="E651" s="383"/>
    </row>
    <row r="652" spans="1:5" x14ac:dyDescent="0.2">
      <c r="A652" s="380"/>
      <c r="B652" s="381"/>
      <c r="E652" s="383"/>
    </row>
    <row r="653" spans="1:5" x14ac:dyDescent="0.2">
      <c r="A653" s="380"/>
      <c r="B653" s="381"/>
      <c r="E653" s="383"/>
    </row>
    <row r="654" spans="1:5" x14ac:dyDescent="0.2">
      <c r="A654" s="380"/>
      <c r="B654" s="381"/>
      <c r="E654" s="383"/>
    </row>
    <row r="655" spans="1:5" x14ac:dyDescent="0.2">
      <c r="A655" s="380"/>
      <c r="B655" s="381"/>
      <c r="E655" s="383"/>
    </row>
    <row r="656" spans="1:5" x14ac:dyDescent="0.2">
      <c r="A656" s="380"/>
      <c r="B656" s="381"/>
      <c r="E656" s="383"/>
    </row>
    <row r="657" spans="1:5" x14ac:dyDescent="0.2">
      <c r="A657" s="380"/>
      <c r="B657" s="381"/>
      <c r="E657" s="383"/>
    </row>
    <row r="658" spans="1:5" x14ac:dyDescent="0.2">
      <c r="A658" s="380"/>
      <c r="B658" s="381"/>
      <c r="E658" s="383"/>
    </row>
    <row r="659" spans="1:5" x14ac:dyDescent="0.2">
      <c r="A659" s="380"/>
      <c r="B659" s="381"/>
      <c r="E659" s="383"/>
    </row>
    <row r="660" spans="1:5" x14ac:dyDescent="0.2">
      <c r="A660" s="380"/>
      <c r="B660" s="381"/>
      <c r="E660" s="383"/>
    </row>
    <row r="661" spans="1:5" x14ac:dyDescent="0.2">
      <c r="A661" s="380"/>
      <c r="B661" s="381"/>
      <c r="E661" s="383"/>
    </row>
    <row r="662" spans="1:5" x14ac:dyDescent="0.2">
      <c r="A662" s="380"/>
      <c r="B662" s="381"/>
      <c r="E662" s="383"/>
    </row>
    <row r="663" spans="1:5" x14ac:dyDescent="0.2">
      <c r="A663" s="380"/>
      <c r="B663" s="381"/>
      <c r="E663" s="383"/>
    </row>
    <row r="664" spans="1:5" x14ac:dyDescent="0.2">
      <c r="A664" s="380"/>
      <c r="B664" s="381"/>
      <c r="E664" s="383"/>
    </row>
    <row r="665" spans="1:5" x14ac:dyDescent="0.2">
      <c r="A665" s="380"/>
      <c r="B665" s="381"/>
      <c r="E665" s="383"/>
    </row>
    <row r="666" spans="1:5" x14ac:dyDescent="0.2">
      <c r="A666" s="380"/>
      <c r="B666" s="381"/>
      <c r="E666" s="383"/>
    </row>
    <row r="667" spans="1:5" x14ac:dyDescent="0.2">
      <c r="A667" s="380"/>
      <c r="B667" s="381"/>
      <c r="E667" s="383"/>
    </row>
    <row r="668" spans="1:5" x14ac:dyDescent="0.2">
      <c r="A668" s="380"/>
      <c r="B668" s="381"/>
      <c r="E668" s="383"/>
    </row>
    <row r="669" spans="1:5" x14ac:dyDescent="0.2">
      <c r="A669" s="380"/>
      <c r="B669" s="381"/>
      <c r="E669" s="383"/>
    </row>
    <row r="670" spans="1:5" x14ac:dyDescent="0.2">
      <c r="A670" s="380"/>
      <c r="B670" s="381"/>
      <c r="E670" s="383"/>
    </row>
    <row r="671" spans="1:5" x14ac:dyDescent="0.2">
      <c r="A671" s="380"/>
      <c r="B671" s="381"/>
      <c r="E671" s="383"/>
    </row>
    <row r="672" spans="1:5" x14ac:dyDescent="0.2">
      <c r="A672" s="380"/>
      <c r="B672" s="381"/>
      <c r="E672" s="383"/>
    </row>
    <row r="673" spans="1:5" x14ac:dyDescent="0.2">
      <c r="A673" s="380"/>
      <c r="B673" s="381"/>
      <c r="E673" s="383"/>
    </row>
    <row r="674" spans="1:5" x14ac:dyDescent="0.2">
      <c r="A674" s="380"/>
      <c r="B674" s="381"/>
      <c r="E674" s="383"/>
    </row>
    <row r="675" spans="1:5" x14ac:dyDescent="0.2">
      <c r="A675" s="380"/>
      <c r="B675" s="381"/>
      <c r="E675" s="383"/>
    </row>
    <row r="676" spans="1:5" x14ac:dyDescent="0.2">
      <c r="A676" s="380"/>
      <c r="B676" s="381"/>
      <c r="E676" s="383"/>
    </row>
    <row r="677" spans="1:5" x14ac:dyDescent="0.2">
      <c r="A677" s="380"/>
      <c r="B677" s="381"/>
      <c r="E677" s="383"/>
    </row>
    <row r="678" spans="1:5" x14ac:dyDescent="0.2">
      <c r="A678" s="380"/>
      <c r="B678" s="381"/>
      <c r="E678" s="383"/>
    </row>
    <row r="679" spans="1:5" x14ac:dyDescent="0.2">
      <c r="A679" s="380"/>
      <c r="B679" s="381"/>
      <c r="E679" s="383"/>
    </row>
    <row r="680" spans="1:5" x14ac:dyDescent="0.2">
      <c r="A680" s="380"/>
      <c r="B680" s="381"/>
      <c r="E680" s="383"/>
    </row>
    <row r="681" spans="1:5" x14ac:dyDescent="0.2">
      <c r="A681" s="380"/>
      <c r="B681" s="381"/>
      <c r="E681" s="383"/>
    </row>
    <row r="682" spans="1:5" x14ac:dyDescent="0.2">
      <c r="A682" s="380"/>
      <c r="B682" s="381"/>
      <c r="E682" s="383"/>
    </row>
    <row r="683" spans="1:5" x14ac:dyDescent="0.2">
      <c r="A683" s="380"/>
      <c r="B683" s="381"/>
      <c r="E683" s="383"/>
    </row>
    <row r="684" spans="1:5" x14ac:dyDescent="0.2">
      <c r="A684" s="380"/>
      <c r="B684" s="381"/>
      <c r="E684" s="383"/>
    </row>
    <row r="685" spans="1:5" x14ac:dyDescent="0.2">
      <c r="A685" s="380"/>
      <c r="B685" s="381"/>
      <c r="E685" s="383"/>
    </row>
    <row r="686" spans="1:5" x14ac:dyDescent="0.2">
      <c r="A686" s="380"/>
      <c r="B686" s="381"/>
      <c r="E686" s="383"/>
    </row>
    <row r="687" spans="1:5" x14ac:dyDescent="0.2">
      <c r="A687" s="380"/>
      <c r="B687" s="381"/>
      <c r="E687" s="383"/>
    </row>
    <row r="688" spans="1:5" x14ac:dyDescent="0.2">
      <c r="A688" s="380"/>
      <c r="B688" s="381"/>
      <c r="E688" s="383"/>
    </row>
    <row r="689" spans="1:5" x14ac:dyDescent="0.2">
      <c r="A689" s="380"/>
      <c r="B689" s="381"/>
      <c r="E689" s="383"/>
    </row>
    <row r="690" spans="1:5" x14ac:dyDescent="0.2">
      <c r="A690" s="380"/>
      <c r="B690" s="381"/>
      <c r="E690" s="383"/>
    </row>
    <row r="691" spans="1:5" x14ac:dyDescent="0.2">
      <c r="A691" s="380"/>
      <c r="B691" s="381"/>
      <c r="E691" s="383"/>
    </row>
    <row r="692" spans="1:5" x14ac:dyDescent="0.2">
      <c r="A692" s="380"/>
      <c r="B692" s="381"/>
      <c r="E692" s="383"/>
    </row>
    <row r="693" spans="1:5" x14ac:dyDescent="0.2">
      <c r="A693" s="380"/>
      <c r="B693" s="381"/>
      <c r="E693" s="383"/>
    </row>
    <row r="694" spans="1:5" x14ac:dyDescent="0.2">
      <c r="A694" s="380"/>
      <c r="B694" s="381"/>
      <c r="E694" s="383"/>
    </row>
    <row r="695" spans="1:5" x14ac:dyDescent="0.2">
      <c r="A695" s="380"/>
      <c r="B695" s="381"/>
      <c r="E695" s="383"/>
    </row>
    <row r="696" spans="1:5" x14ac:dyDescent="0.2">
      <c r="A696" s="380"/>
      <c r="B696" s="381"/>
      <c r="E696" s="383"/>
    </row>
    <row r="697" spans="1:5" x14ac:dyDescent="0.2">
      <c r="A697" s="380"/>
      <c r="B697" s="381"/>
      <c r="E697" s="383"/>
    </row>
    <row r="698" spans="1:5" x14ac:dyDescent="0.2">
      <c r="A698" s="380"/>
      <c r="B698" s="381"/>
      <c r="E698" s="383"/>
    </row>
    <row r="699" spans="1:5" x14ac:dyDescent="0.2">
      <c r="A699" s="380"/>
      <c r="B699" s="381"/>
      <c r="E699" s="383"/>
    </row>
    <row r="700" spans="1:5" x14ac:dyDescent="0.2">
      <c r="A700" s="380"/>
      <c r="B700" s="381"/>
      <c r="E700" s="383"/>
    </row>
    <row r="701" spans="1:5" x14ac:dyDescent="0.2">
      <c r="A701" s="380"/>
      <c r="B701" s="381"/>
      <c r="E701" s="383"/>
    </row>
    <row r="702" spans="1:5" x14ac:dyDescent="0.2">
      <c r="A702" s="380"/>
      <c r="B702" s="381"/>
      <c r="E702" s="383"/>
    </row>
    <row r="703" spans="1:5" x14ac:dyDescent="0.2">
      <c r="A703" s="380"/>
      <c r="B703" s="381"/>
      <c r="E703" s="383"/>
    </row>
    <row r="704" spans="1:5" x14ac:dyDescent="0.2">
      <c r="A704" s="380"/>
      <c r="B704" s="381"/>
      <c r="E704" s="383"/>
    </row>
    <row r="705" spans="1:5" x14ac:dyDescent="0.2">
      <c r="A705" s="380"/>
      <c r="B705" s="381"/>
      <c r="E705" s="383"/>
    </row>
    <row r="706" spans="1:5" x14ac:dyDescent="0.2">
      <c r="A706" s="380"/>
      <c r="B706" s="381"/>
      <c r="E706" s="383"/>
    </row>
    <row r="707" spans="1:5" x14ac:dyDescent="0.2">
      <c r="A707" s="380"/>
      <c r="B707" s="381"/>
      <c r="E707" s="383"/>
    </row>
    <row r="708" spans="1:5" x14ac:dyDescent="0.2">
      <c r="A708" s="380"/>
      <c r="B708" s="381"/>
      <c r="E708" s="383"/>
    </row>
    <row r="709" spans="1:5" x14ac:dyDescent="0.2">
      <c r="A709" s="380"/>
      <c r="B709" s="381"/>
      <c r="E709" s="383"/>
    </row>
    <row r="710" spans="1:5" x14ac:dyDescent="0.2">
      <c r="A710" s="380"/>
      <c r="B710" s="381"/>
      <c r="E710" s="383"/>
    </row>
    <row r="711" spans="1:5" x14ac:dyDescent="0.2">
      <c r="A711" s="380"/>
      <c r="B711" s="381"/>
      <c r="E711" s="383"/>
    </row>
    <row r="712" spans="1:5" x14ac:dyDescent="0.2">
      <c r="A712" s="380"/>
      <c r="B712" s="381"/>
      <c r="E712" s="383"/>
    </row>
    <row r="713" spans="1:5" x14ac:dyDescent="0.2">
      <c r="A713" s="380"/>
      <c r="B713" s="381"/>
      <c r="E713" s="383"/>
    </row>
    <row r="714" spans="1:5" x14ac:dyDescent="0.2">
      <c r="A714" s="380"/>
      <c r="B714" s="381"/>
      <c r="E714" s="383"/>
    </row>
    <row r="715" spans="1:5" x14ac:dyDescent="0.2">
      <c r="A715" s="380"/>
      <c r="B715" s="381"/>
      <c r="E715" s="383"/>
    </row>
    <row r="716" spans="1:5" x14ac:dyDescent="0.2">
      <c r="A716" s="380"/>
      <c r="B716" s="381"/>
      <c r="E716" s="383"/>
    </row>
    <row r="717" spans="1:5" x14ac:dyDescent="0.2">
      <c r="A717" s="380"/>
      <c r="B717" s="381"/>
      <c r="E717" s="383"/>
    </row>
    <row r="718" spans="1:5" x14ac:dyDescent="0.2">
      <c r="A718" s="380"/>
      <c r="B718" s="381"/>
      <c r="E718" s="383"/>
    </row>
    <row r="719" spans="1:5" x14ac:dyDescent="0.2">
      <c r="A719" s="380"/>
      <c r="B719" s="381"/>
      <c r="E719" s="383"/>
    </row>
    <row r="720" spans="1:5" x14ac:dyDescent="0.2">
      <c r="A720" s="380"/>
      <c r="B720" s="381"/>
      <c r="E720" s="383"/>
    </row>
    <row r="721" spans="1:5" x14ac:dyDescent="0.2">
      <c r="A721" s="380"/>
      <c r="B721" s="381"/>
      <c r="E721" s="383"/>
    </row>
    <row r="722" spans="1:5" x14ac:dyDescent="0.2">
      <c r="A722" s="380"/>
      <c r="B722" s="381"/>
      <c r="E722" s="383"/>
    </row>
    <row r="723" spans="1:5" x14ac:dyDescent="0.2">
      <c r="A723" s="380"/>
      <c r="B723" s="381"/>
      <c r="E723" s="383"/>
    </row>
    <row r="724" spans="1:5" x14ac:dyDescent="0.2">
      <c r="A724" s="380"/>
      <c r="B724" s="381"/>
      <c r="E724" s="383"/>
    </row>
    <row r="725" spans="1:5" x14ac:dyDescent="0.2">
      <c r="A725" s="380"/>
      <c r="B725" s="381"/>
      <c r="E725" s="383"/>
    </row>
    <row r="726" spans="1:5" x14ac:dyDescent="0.2">
      <c r="A726" s="380"/>
      <c r="B726" s="381"/>
      <c r="E726" s="383"/>
    </row>
    <row r="727" spans="1:5" x14ac:dyDescent="0.2">
      <c r="A727" s="380"/>
      <c r="B727" s="381"/>
      <c r="E727" s="383"/>
    </row>
    <row r="728" spans="1:5" x14ac:dyDescent="0.2">
      <c r="A728" s="380"/>
      <c r="B728" s="381"/>
      <c r="E728" s="383"/>
    </row>
    <row r="729" spans="1:5" x14ac:dyDescent="0.2">
      <c r="A729" s="380"/>
      <c r="B729" s="381"/>
      <c r="E729" s="383"/>
    </row>
    <row r="730" spans="1:5" x14ac:dyDescent="0.2">
      <c r="A730" s="380"/>
      <c r="B730" s="381"/>
      <c r="E730" s="383"/>
    </row>
    <row r="731" spans="1:5" x14ac:dyDescent="0.2">
      <c r="A731" s="380"/>
      <c r="B731" s="381"/>
      <c r="E731" s="383"/>
    </row>
    <row r="732" spans="1:5" x14ac:dyDescent="0.2">
      <c r="A732" s="380"/>
      <c r="B732" s="381"/>
      <c r="E732" s="383"/>
    </row>
    <row r="733" spans="1:5" x14ac:dyDescent="0.2">
      <c r="A733" s="380"/>
      <c r="B733" s="381"/>
      <c r="E733" s="383"/>
    </row>
    <row r="734" spans="1:5" x14ac:dyDescent="0.2">
      <c r="A734" s="380"/>
      <c r="B734" s="381"/>
      <c r="E734" s="383"/>
    </row>
    <row r="735" spans="1:5" x14ac:dyDescent="0.2">
      <c r="A735" s="380"/>
      <c r="B735" s="381"/>
      <c r="E735" s="383"/>
    </row>
    <row r="736" spans="1:5" x14ac:dyDescent="0.2">
      <c r="A736" s="380"/>
      <c r="B736" s="381"/>
      <c r="E736" s="383"/>
    </row>
    <row r="737" spans="1:5" x14ac:dyDescent="0.2">
      <c r="A737" s="380"/>
      <c r="B737" s="381"/>
      <c r="E737" s="383"/>
    </row>
    <row r="738" spans="1:5" x14ac:dyDescent="0.2">
      <c r="A738" s="380"/>
      <c r="B738" s="381"/>
      <c r="E738" s="383"/>
    </row>
    <row r="739" spans="1:5" x14ac:dyDescent="0.2">
      <c r="A739" s="380"/>
      <c r="B739" s="381"/>
      <c r="E739" s="383"/>
    </row>
    <row r="740" spans="1:5" x14ac:dyDescent="0.2">
      <c r="A740" s="380"/>
      <c r="B740" s="381"/>
      <c r="E740" s="383"/>
    </row>
    <row r="741" spans="1:5" x14ac:dyDescent="0.2">
      <c r="A741" s="380"/>
      <c r="B741" s="381"/>
      <c r="E741" s="383"/>
    </row>
    <row r="742" spans="1:5" x14ac:dyDescent="0.2">
      <c r="A742" s="380"/>
      <c r="B742" s="381"/>
      <c r="E742" s="383"/>
    </row>
    <row r="743" spans="1:5" x14ac:dyDescent="0.2">
      <c r="A743" s="380"/>
      <c r="B743" s="381"/>
      <c r="E743" s="383"/>
    </row>
    <row r="744" spans="1:5" x14ac:dyDescent="0.2">
      <c r="A744" s="380"/>
      <c r="B744" s="381"/>
      <c r="E744" s="383"/>
    </row>
    <row r="745" spans="1:5" x14ac:dyDescent="0.2">
      <c r="A745" s="380"/>
      <c r="B745" s="381"/>
      <c r="E745" s="383"/>
    </row>
    <row r="746" spans="1:5" x14ac:dyDescent="0.2">
      <c r="A746" s="380"/>
      <c r="B746" s="381"/>
      <c r="E746" s="383"/>
    </row>
    <row r="747" spans="1:5" x14ac:dyDescent="0.2">
      <c r="A747" s="380"/>
      <c r="B747" s="381"/>
      <c r="E747" s="383"/>
    </row>
    <row r="748" spans="1:5" x14ac:dyDescent="0.2">
      <c r="A748" s="380"/>
      <c r="B748" s="381"/>
      <c r="E748" s="383"/>
    </row>
    <row r="749" spans="1:5" x14ac:dyDescent="0.2">
      <c r="A749" s="380"/>
      <c r="B749" s="381"/>
      <c r="E749" s="383"/>
    </row>
    <row r="750" spans="1:5" x14ac:dyDescent="0.2">
      <c r="A750" s="380"/>
      <c r="B750" s="381"/>
      <c r="E750" s="383"/>
    </row>
    <row r="751" spans="1:5" x14ac:dyDescent="0.2">
      <c r="A751" s="380"/>
      <c r="B751" s="381"/>
      <c r="E751" s="383"/>
    </row>
    <row r="752" spans="1:5" x14ac:dyDescent="0.2">
      <c r="A752" s="380"/>
      <c r="B752" s="381"/>
      <c r="E752" s="383"/>
    </row>
    <row r="753" spans="1:5" x14ac:dyDescent="0.2">
      <c r="A753" s="380"/>
      <c r="B753" s="381"/>
      <c r="E753" s="383"/>
    </row>
    <row r="754" spans="1:5" x14ac:dyDescent="0.2">
      <c r="A754" s="380"/>
      <c r="B754" s="381"/>
      <c r="E754" s="383"/>
    </row>
    <row r="755" spans="1:5" x14ac:dyDescent="0.2">
      <c r="A755" s="380"/>
      <c r="B755" s="381"/>
      <c r="E755" s="383"/>
    </row>
    <row r="756" spans="1:5" x14ac:dyDescent="0.2">
      <c r="A756" s="380"/>
      <c r="B756" s="381"/>
      <c r="E756" s="383"/>
    </row>
    <row r="757" spans="1:5" x14ac:dyDescent="0.2">
      <c r="A757" s="380"/>
      <c r="B757" s="381"/>
      <c r="E757" s="383"/>
    </row>
    <row r="758" spans="1:5" x14ac:dyDescent="0.2">
      <c r="A758" s="380"/>
      <c r="B758" s="381"/>
      <c r="E758" s="383"/>
    </row>
    <row r="759" spans="1:5" x14ac:dyDescent="0.2">
      <c r="A759" s="380"/>
      <c r="B759" s="381"/>
      <c r="E759" s="383"/>
    </row>
    <row r="760" spans="1:5" x14ac:dyDescent="0.2">
      <c r="A760" s="380"/>
      <c r="B760" s="381"/>
      <c r="E760" s="383"/>
    </row>
    <row r="761" spans="1:5" x14ac:dyDescent="0.2">
      <c r="A761" s="380"/>
      <c r="B761" s="381"/>
      <c r="E761" s="383"/>
    </row>
    <row r="762" spans="1:5" x14ac:dyDescent="0.2">
      <c r="A762" s="380"/>
      <c r="B762" s="381"/>
      <c r="E762" s="383"/>
    </row>
    <row r="763" spans="1:5" x14ac:dyDescent="0.2">
      <c r="A763" s="380"/>
      <c r="B763" s="381"/>
      <c r="E763" s="383"/>
    </row>
    <row r="764" spans="1:5" x14ac:dyDescent="0.2">
      <c r="A764" s="380"/>
      <c r="B764" s="381"/>
      <c r="E764" s="383"/>
    </row>
    <row r="765" spans="1:5" x14ac:dyDescent="0.2">
      <c r="A765" s="380"/>
      <c r="B765" s="381"/>
      <c r="E765" s="383"/>
    </row>
    <row r="766" spans="1:5" x14ac:dyDescent="0.2">
      <c r="A766" s="380"/>
      <c r="B766" s="381"/>
      <c r="E766" s="383"/>
    </row>
    <row r="767" spans="1:5" x14ac:dyDescent="0.2">
      <c r="A767" s="380"/>
      <c r="B767" s="381"/>
      <c r="E767" s="383"/>
    </row>
    <row r="768" spans="1:5" x14ac:dyDescent="0.2">
      <c r="A768" s="380"/>
      <c r="B768" s="381"/>
      <c r="E768" s="383"/>
    </row>
    <row r="769" spans="1:5" x14ac:dyDescent="0.2">
      <c r="A769" s="380"/>
      <c r="B769" s="381"/>
      <c r="E769" s="383"/>
    </row>
    <row r="770" spans="1:5" x14ac:dyDescent="0.2">
      <c r="A770" s="380"/>
      <c r="B770" s="381"/>
      <c r="E770" s="383"/>
    </row>
    <row r="771" spans="1:5" x14ac:dyDescent="0.2">
      <c r="A771" s="380"/>
      <c r="B771" s="381"/>
      <c r="E771" s="383"/>
    </row>
    <row r="772" spans="1:5" x14ac:dyDescent="0.2">
      <c r="A772" s="380"/>
      <c r="B772" s="381"/>
      <c r="E772" s="383"/>
    </row>
    <row r="773" spans="1:5" x14ac:dyDescent="0.2">
      <c r="A773" s="380"/>
      <c r="B773" s="381"/>
      <c r="E773" s="383"/>
    </row>
    <row r="774" spans="1:5" x14ac:dyDescent="0.2">
      <c r="A774" s="380"/>
      <c r="B774" s="381"/>
      <c r="E774" s="383"/>
    </row>
    <row r="775" spans="1:5" x14ac:dyDescent="0.2">
      <c r="A775" s="380"/>
      <c r="B775" s="381"/>
      <c r="E775" s="383"/>
    </row>
    <row r="776" spans="1:5" x14ac:dyDescent="0.2">
      <c r="A776" s="380"/>
      <c r="B776" s="381"/>
      <c r="E776" s="383"/>
    </row>
    <row r="777" spans="1:5" x14ac:dyDescent="0.2">
      <c r="A777" s="380"/>
      <c r="B777" s="381"/>
      <c r="E777" s="383"/>
    </row>
    <row r="778" spans="1:5" x14ac:dyDescent="0.2">
      <c r="A778" s="380"/>
      <c r="B778" s="381"/>
      <c r="E778" s="383"/>
    </row>
    <row r="779" spans="1:5" x14ac:dyDescent="0.2">
      <c r="A779" s="380"/>
      <c r="B779" s="381"/>
      <c r="E779" s="383"/>
    </row>
    <row r="780" spans="1:5" x14ac:dyDescent="0.2">
      <c r="A780" s="380"/>
      <c r="B780" s="381"/>
      <c r="E780" s="383"/>
    </row>
    <row r="781" spans="1:5" x14ac:dyDescent="0.2">
      <c r="A781" s="380"/>
      <c r="B781" s="381"/>
      <c r="E781" s="383"/>
    </row>
    <row r="782" spans="1:5" x14ac:dyDescent="0.2">
      <c r="A782" s="380"/>
      <c r="B782" s="381"/>
      <c r="E782" s="383"/>
    </row>
    <row r="783" spans="1:5" x14ac:dyDescent="0.2">
      <c r="A783" s="380"/>
      <c r="B783" s="381"/>
      <c r="E783" s="383"/>
    </row>
    <row r="784" spans="1:5" x14ac:dyDescent="0.2">
      <c r="A784" s="380"/>
      <c r="B784" s="381"/>
      <c r="E784" s="383"/>
    </row>
    <row r="785" spans="1:5" x14ac:dyDescent="0.2">
      <c r="A785" s="380"/>
      <c r="B785" s="381"/>
      <c r="E785" s="383"/>
    </row>
    <row r="786" spans="1:5" x14ac:dyDescent="0.2">
      <c r="A786" s="380"/>
      <c r="B786" s="381"/>
      <c r="E786" s="383"/>
    </row>
    <row r="787" spans="1:5" x14ac:dyDescent="0.2">
      <c r="A787" s="380"/>
      <c r="B787" s="381"/>
      <c r="E787" s="383"/>
    </row>
    <row r="788" spans="1:5" x14ac:dyDescent="0.2">
      <c r="A788" s="380"/>
      <c r="B788" s="381"/>
      <c r="E788" s="383"/>
    </row>
    <row r="789" spans="1:5" x14ac:dyDescent="0.2">
      <c r="A789" s="380"/>
      <c r="B789" s="381"/>
      <c r="E789" s="383"/>
    </row>
    <row r="790" spans="1:5" x14ac:dyDescent="0.2">
      <c r="A790" s="380"/>
      <c r="B790" s="381"/>
      <c r="E790" s="383"/>
    </row>
    <row r="791" spans="1:5" x14ac:dyDescent="0.2">
      <c r="A791" s="380"/>
      <c r="B791" s="381"/>
      <c r="E791" s="383"/>
    </row>
    <row r="792" spans="1:5" x14ac:dyDescent="0.2">
      <c r="A792" s="380"/>
      <c r="B792" s="381"/>
      <c r="E792" s="383"/>
    </row>
    <row r="793" spans="1:5" x14ac:dyDescent="0.2">
      <c r="A793" s="380"/>
      <c r="B793" s="381"/>
      <c r="E793" s="383"/>
    </row>
    <row r="794" spans="1:5" x14ac:dyDescent="0.2">
      <c r="A794" s="380"/>
      <c r="B794" s="381"/>
      <c r="E794" s="383"/>
    </row>
    <row r="795" spans="1:5" x14ac:dyDescent="0.2">
      <c r="A795" s="380"/>
      <c r="B795" s="381"/>
      <c r="E795" s="383"/>
    </row>
    <row r="796" spans="1:5" x14ac:dyDescent="0.2">
      <c r="A796" s="380"/>
      <c r="B796" s="381"/>
      <c r="E796" s="383"/>
    </row>
    <row r="797" spans="1:5" x14ac:dyDescent="0.2">
      <c r="A797" s="380"/>
      <c r="B797" s="381"/>
      <c r="E797" s="383"/>
    </row>
    <row r="798" spans="1:5" x14ac:dyDescent="0.2">
      <c r="A798" s="380"/>
      <c r="B798" s="381"/>
      <c r="E798" s="383"/>
    </row>
    <row r="799" spans="1:5" x14ac:dyDescent="0.2">
      <c r="A799" s="380"/>
      <c r="B799" s="381"/>
      <c r="E799" s="383"/>
    </row>
    <row r="800" spans="1:5" x14ac:dyDescent="0.2">
      <c r="A800" s="380"/>
      <c r="B800" s="381"/>
      <c r="E800" s="383"/>
    </row>
    <row r="801" spans="1:5" x14ac:dyDescent="0.2">
      <c r="A801" s="380"/>
      <c r="B801" s="381"/>
      <c r="E801" s="383"/>
    </row>
    <row r="802" spans="1:5" x14ac:dyDescent="0.2">
      <c r="A802" s="380"/>
      <c r="B802" s="381"/>
      <c r="E802" s="383"/>
    </row>
    <row r="803" spans="1:5" x14ac:dyDescent="0.2">
      <c r="A803" s="380"/>
      <c r="B803" s="381"/>
      <c r="E803" s="383"/>
    </row>
    <row r="804" spans="1:5" x14ac:dyDescent="0.2">
      <c r="A804" s="380"/>
      <c r="B804" s="381"/>
      <c r="E804" s="383"/>
    </row>
    <row r="805" spans="1:5" x14ac:dyDescent="0.2">
      <c r="A805" s="380"/>
      <c r="B805" s="381"/>
      <c r="E805" s="383"/>
    </row>
    <row r="806" spans="1:5" x14ac:dyDescent="0.2">
      <c r="A806" s="380"/>
      <c r="B806" s="381"/>
      <c r="E806" s="383"/>
    </row>
    <row r="807" spans="1:5" x14ac:dyDescent="0.2">
      <c r="A807" s="380"/>
      <c r="B807" s="381"/>
      <c r="E807" s="383"/>
    </row>
    <row r="808" spans="1:5" x14ac:dyDescent="0.2">
      <c r="A808" s="380"/>
      <c r="B808" s="381"/>
      <c r="E808" s="383"/>
    </row>
    <row r="809" spans="1:5" x14ac:dyDescent="0.2">
      <c r="A809" s="380"/>
      <c r="B809" s="381"/>
      <c r="E809" s="383"/>
    </row>
    <row r="810" spans="1:5" x14ac:dyDescent="0.2">
      <c r="A810" s="380"/>
      <c r="B810" s="381"/>
      <c r="E810" s="383"/>
    </row>
    <row r="811" spans="1:5" x14ac:dyDescent="0.2">
      <c r="A811" s="380"/>
      <c r="B811" s="381"/>
      <c r="E811" s="383"/>
    </row>
    <row r="812" spans="1:5" x14ac:dyDescent="0.2">
      <c r="A812" s="380"/>
      <c r="B812" s="381"/>
      <c r="E812" s="383"/>
    </row>
    <row r="813" spans="1:5" x14ac:dyDescent="0.2">
      <c r="A813" s="380"/>
      <c r="B813" s="381"/>
      <c r="E813" s="383"/>
    </row>
    <row r="814" spans="1:5" x14ac:dyDescent="0.2">
      <c r="A814" s="380"/>
      <c r="B814" s="381"/>
      <c r="E814" s="383"/>
    </row>
    <row r="815" spans="1:5" x14ac:dyDescent="0.2">
      <c r="A815" s="380"/>
      <c r="B815" s="381"/>
      <c r="E815" s="383"/>
    </row>
    <row r="816" spans="1:5" x14ac:dyDescent="0.2">
      <c r="A816" s="380"/>
      <c r="B816" s="381"/>
      <c r="E816" s="383"/>
    </row>
    <row r="817" spans="1:5" x14ac:dyDescent="0.2">
      <c r="A817" s="380"/>
      <c r="B817" s="381"/>
      <c r="E817" s="383"/>
    </row>
    <row r="818" spans="1:5" x14ac:dyDescent="0.2">
      <c r="A818" s="380"/>
      <c r="B818" s="381"/>
      <c r="E818" s="383"/>
    </row>
    <row r="819" spans="1:5" x14ac:dyDescent="0.2">
      <c r="A819" s="380"/>
      <c r="B819" s="381"/>
      <c r="E819" s="383"/>
    </row>
    <row r="820" spans="1:5" x14ac:dyDescent="0.2">
      <c r="A820" s="380"/>
      <c r="B820" s="381"/>
      <c r="E820" s="383"/>
    </row>
    <row r="821" spans="1:5" x14ac:dyDescent="0.2">
      <c r="A821" s="380"/>
      <c r="B821" s="381"/>
      <c r="E821" s="383"/>
    </row>
    <row r="822" spans="1:5" x14ac:dyDescent="0.2">
      <c r="A822" s="380"/>
      <c r="B822" s="381"/>
      <c r="E822" s="383"/>
    </row>
    <row r="823" spans="1:5" x14ac:dyDescent="0.2">
      <c r="A823" s="380"/>
      <c r="B823" s="381"/>
      <c r="E823" s="383"/>
    </row>
    <row r="824" spans="1:5" x14ac:dyDescent="0.2">
      <c r="A824" s="380"/>
      <c r="B824" s="381"/>
      <c r="E824" s="383"/>
    </row>
    <row r="825" spans="1:5" x14ac:dyDescent="0.2">
      <c r="A825" s="380"/>
      <c r="B825" s="381"/>
      <c r="E825" s="383"/>
    </row>
    <row r="826" spans="1:5" x14ac:dyDescent="0.2">
      <c r="A826" s="380"/>
      <c r="B826" s="381"/>
      <c r="E826" s="383"/>
    </row>
    <row r="827" spans="1:5" x14ac:dyDescent="0.2">
      <c r="A827" s="380"/>
      <c r="B827" s="381"/>
      <c r="E827" s="383"/>
    </row>
    <row r="828" spans="1:5" x14ac:dyDescent="0.2">
      <c r="A828" s="380"/>
      <c r="B828" s="381"/>
      <c r="E828" s="383"/>
    </row>
    <row r="829" spans="1:5" x14ac:dyDescent="0.2">
      <c r="A829" s="380"/>
      <c r="B829" s="381"/>
      <c r="E829" s="383"/>
    </row>
    <row r="830" spans="1:5" x14ac:dyDescent="0.2">
      <c r="A830" s="380"/>
      <c r="B830" s="381"/>
      <c r="E830" s="383"/>
    </row>
    <row r="831" spans="1:5" x14ac:dyDescent="0.2">
      <c r="A831" s="380"/>
      <c r="B831" s="381"/>
      <c r="E831" s="383"/>
    </row>
    <row r="832" spans="1:5" x14ac:dyDescent="0.2">
      <c r="A832" s="380"/>
      <c r="B832" s="381"/>
      <c r="E832" s="383"/>
    </row>
    <row r="833" spans="1:5" x14ac:dyDescent="0.2">
      <c r="A833" s="380"/>
      <c r="B833" s="381"/>
      <c r="E833" s="383"/>
    </row>
    <row r="834" spans="1:5" x14ac:dyDescent="0.2">
      <c r="A834" s="380"/>
      <c r="B834" s="381"/>
      <c r="E834" s="383"/>
    </row>
    <row r="835" spans="1:5" x14ac:dyDescent="0.2">
      <c r="A835" s="380"/>
      <c r="B835" s="381"/>
      <c r="E835" s="383"/>
    </row>
    <row r="836" spans="1:5" x14ac:dyDescent="0.2">
      <c r="A836" s="380"/>
      <c r="B836" s="381"/>
      <c r="E836" s="383"/>
    </row>
    <row r="837" spans="1:5" x14ac:dyDescent="0.2">
      <c r="A837" s="380"/>
      <c r="B837" s="381"/>
      <c r="E837" s="383"/>
    </row>
    <row r="838" spans="1:5" x14ac:dyDescent="0.2">
      <c r="A838" s="380"/>
      <c r="B838" s="381"/>
      <c r="E838" s="383"/>
    </row>
    <row r="839" spans="1:5" x14ac:dyDescent="0.2">
      <c r="A839" s="380"/>
      <c r="B839" s="381"/>
      <c r="E839" s="383"/>
    </row>
    <row r="840" spans="1:5" x14ac:dyDescent="0.2">
      <c r="A840" s="380"/>
      <c r="B840" s="381"/>
      <c r="E840" s="383"/>
    </row>
    <row r="841" spans="1:5" x14ac:dyDescent="0.2">
      <c r="A841" s="380"/>
      <c r="B841" s="381"/>
      <c r="E841" s="383"/>
    </row>
    <row r="842" spans="1:5" x14ac:dyDescent="0.2">
      <c r="A842" s="380"/>
      <c r="B842" s="381"/>
      <c r="E842" s="383"/>
    </row>
    <row r="843" spans="1:5" x14ac:dyDescent="0.2">
      <c r="A843" s="380"/>
      <c r="B843" s="381"/>
      <c r="E843" s="383"/>
    </row>
    <row r="844" spans="1:5" x14ac:dyDescent="0.2">
      <c r="A844" s="380"/>
      <c r="B844" s="381"/>
      <c r="E844" s="383"/>
    </row>
    <row r="845" spans="1:5" x14ac:dyDescent="0.2">
      <c r="A845" s="380"/>
      <c r="B845" s="381"/>
      <c r="E845" s="383"/>
    </row>
    <row r="846" spans="1:5" x14ac:dyDescent="0.2">
      <c r="A846" s="380"/>
      <c r="B846" s="381"/>
      <c r="E846" s="383"/>
    </row>
    <row r="847" spans="1:5" x14ac:dyDescent="0.2">
      <c r="A847" s="380"/>
      <c r="B847" s="381"/>
      <c r="E847" s="383"/>
    </row>
    <row r="848" spans="1:5" x14ac:dyDescent="0.2">
      <c r="A848" s="380"/>
      <c r="B848" s="381"/>
      <c r="E848" s="383"/>
    </row>
    <row r="849" spans="1:5" x14ac:dyDescent="0.2">
      <c r="A849" s="380"/>
      <c r="B849" s="381"/>
      <c r="E849" s="383"/>
    </row>
    <row r="850" spans="1:5" x14ac:dyDescent="0.2">
      <c r="A850" s="380"/>
      <c r="B850" s="381"/>
      <c r="E850" s="383"/>
    </row>
    <row r="851" spans="1:5" x14ac:dyDescent="0.2">
      <c r="A851" s="380"/>
      <c r="B851" s="381"/>
      <c r="E851" s="383"/>
    </row>
    <row r="852" spans="1:5" x14ac:dyDescent="0.2">
      <c r="A852" s="380"/>
      <c r="B852" s="381"/>
      <c r="E852" s="383"/>
    </row>
    <row r="853" spans="1:5" x14ac:dyDescent="0.2">
      <c r="A853" s="380"/>
      <c r="B853" s="381"/>
      <c r="E853" s="383"/>
    </row>
    <row r="854" spans="1:5" x14ac:dyDescent="0.2">
      <c r="A854" s="380"/>
      <c r="B854" s="381"/>
      <c r="E854" s="383"/>
    </row>
    <row r="855" spans="1:5" x14ac:dyDescent="0.2">
      <c r="A855" s="380"/>
      <c r="B855" s="381"/>
      <c r="E855" s="383"/>
    </row>
    <row r="856" spans="1:5" x14ac:dyDescent="0.2">
      <c r="A856" s="380"/>
      <c r="B856" s="381"/>
      <c r="E856" s="383"/>
    </row>
    <row r="857" spans="1:5" x14ac:dyDescent="0.2">
      <c r="A857" s="380"/>
      <c r="B857" s="381"/>
      <c r="E857" s="383"/>
    </row>
    <row r="858" spans="1:5" x14ac:dyDescent="0.2">
      <c r="A858" s="380"/>
      <c r="B858" s="381"/>
      <c r="E858" s="383"/>
    </row>
    <row r="859" spans="1:5" x14ac:dyDescent="0.2">
      <c r="A859" s="380"/>
      <c r="B859" s="381"/>
      <c r="E859" s="383"/>
    </row>
    <row r="860" spans="1:5" x14ac:dyDescent="0.2">
      <c r="A860" s="380"/>
      <c r="B860" s="381"/>
      <c r="E860" s="383"/>
    </row>
    <row r="861" spans="1:5" x14ac:dyDescent="0.2">
      <c r="A861" s="380"/>
      <c r="B861" s="381"/>
      <c r="E861" s="383"/>
    </row>
    <row r="862" spans="1:5" x14ac:dyDescent="0.2">
      <c r="A862" s="380"/>
      <c r="B862" s="381"/>
      <c r="E862" s="383"/>
    </row>
    <row r="863" spans="1:5" x14ac:dyDescent="0.2">
      <c r="A863" s="380"/>
      <c r="B863" s="381"/>
      <c r="E863" s="383"/>
    </row>
    <row r="864" spans="1:5" x14ac:dyDescent="0.2">
      <c r="A864" s="380"/>
      <c r="B864" s="381"/>
      <c r="E864" s="383"/>
    </row>
    <row r="865" spans="1:5" x14ac:dyDescent="0.2">
      <c r="A865" s="380"/>
      <c r="B865" s="381"/>
      <c r="E865" s="383"/>
    </row>
    <row r="866" spans="1:5" x14ac:dyDescent="0.2">
      <c r="A866" s="380"/>
      <c r="B866" s="381"/>
      <c r="E866" s="383"/>
    </row>
    <row r="867" spans="1:5" x14ac:dyDescent="0.2">
      <c r="A867" s="380"/>
      <c r="B867" s="381"/>
      <c r="E867" s="383"/>
    </row>
    <row r="868" spans="1:5" x14ac:dyDescent="0.2">
      <c r="A868" s="380"/>
      <c r="B868" s="381"/>
      <c r="E868" s="383"/>
    </row>
    <row r="869" spans="1:5" x14ac:dyDescent="0.2">
      <c r="A869" s="380"/>
      <c r="B869" s="381"/>
      <c r="E869" s="383"/>
    </row>
    <row r="870" spans="1:5" x14ac:dyDescent="0.2">
      <c r="A870" s="380"/>
      <c r="B870" s="381"/>
      <c r="E870" s="383"/>
    </row>
    <row r="871" spans="1:5" x14ac:dyDescent="0.2">
      <c r="A871" s="380"/>
      <c r="B871" s="381"/>
      <c r="E871" s="383"/>
    </row>
    <row r="872" spans="1:5" x14ac:dyDescent="0.2">
      <c r="A872" s="380"/>
      <c r="B872" s="381"/>
      <c r="E872" s="383"/>
    </row>
    <row r="873" spans="1:5" x14ac:dyDescent="0.2">
      <c r="A873" s="380"/>
      <c r="B873" s="381"/>
      <c r="E873" s="383"/>
    </row>
    <row r="874" spans="1:5" x14ac:dyDescent="0.2">
      <c r="A874" s="380"/>
      <c r="B874" s="381"/>
      <c r="E874" s="383"/>
    </row>
    <row r="875" spans="1:5" x14ac:dyDescent="0.2">
      <c r="A875" s="380"/>
      <c r="B875" s="381"/>
      <c r="E875" s="383"/>
    </row>
    <row r="876" spans="1:5" x14ac:dyDescent="0.2">
      <c r="A876" s="380"/>
      <c r="B876" s="381"/>
      <c r="E876" s="383"/>
    </row>
    <row r="877" spans="1:5" x14ac:dyDescent="0.2">
      <c r="A877" s="380"/>
      <c r="B877" s="381"/>
      <c r="E877" s="383"/>
    </row>
    <row r="878" spans="1:5" x14ac:dyDescent="0.2">
      <c r="A878" s="380"/>
      <c r="B878" s="381"/>
      <c r="E878" s="383"/>
    </row>
    <row r="879" spans="1:5" x14ac:dyDescent="0.2">
      <c r="A879" s="380"/>
      <c r="B879" s="381"/>
      <c r="E879" s="383"/>
    </row>
    <row r="880" spans="1:5" x14ac:dyDescent="0.2">
      <c r="A880" s="380"/>
      <c r="B880" s="381"/>
      <c r="E880" s="383"/>
    </row>
    <row r="881" spans="1:5" x14ac:dyDescent="0.2">
      <c r="A881" s="380"/>
      <c r="B881" s="381"/>
      <c r="E881" s="383"/>
    </row>
    <row r="882" spans="1:5" x14ac:dyDescent="0.2">
      <c r="A882" s="380"/>
      <c r="B882" s="381"/>
      <c r="E882" s="383"/>
    </row>
    <row r="883" spans="1:5" x14ac:dyDescent="0.2">
      <c r="A883" s="380"/>
      <c r="B883" s="381"/>
      <c r="E883" s="383"/>
    </row>
    <row r="884" spans="1:5" x14ac:dyDescent="0.2">
      <c r="A884" s="380"/>
      <c r="B884" s="381"/>
      <c r="E884" s="383"/>
    </row>
    <row r="885" spans="1:5" x14ac:dyDescent="0.2">
      <c r="A885" s="380"/>
      <c r="B885" s="381"/>
      <c r="E885" s="383"/>
    </row>
    <row r="886" spans="1:5" x14ac:dyDescent="0.2">
      <c r="A886" s="380"/>
      <c r="B886" s="381"/>
      <c r="E886" s="383"/>
    </row>
    <row r="887" spans="1:5" x14ac:dyDescent="0.2">
      <c r="A887" s="380"/>
      <c r="B887" s="381"/>
      <c r="E887" s="383"/>
    </row>
    <row r="888" spans="1:5" x14ac:dyDescent="0.2">
      <c r="A888" s="380"/>
      <c r="B888" s="381"/>
      <c r="E888" s="383"/>
    </row>
    <row r="889" spans="1:5" x14ac:dyDescent="0.2">
      <c r="A889" s="380"/>
      <c r="B889" s="381"/>
      <c r="E889" s="383"/>
    </row>
    <row r="890" spans="1:5" x14ac:dyDescent="0.2">
      <c r="A890" s="380"/>
      <c r="B890" s="381"/>
      <c r="E890" s="383"/>
    </row>
    <row r="891" spans="1:5" x14ac:dyDescent="0.2">
      <c r="A891" s="380"/>
      <c r="B891" s="381"/>
      <c r="E891" s="383"/>
    </row>
    <row r="892" spans="1:5" x14ac:dyDescent="0.2">
      <c r="A892" s="380"/>
      <c r="B892" s="381"/>
      <c r="E892" s="383"/>
    </row>
    <row r="893" spans="1:5" x14ac:dyDescent="0.2">
      <c r="A893" s="380"/>
      <c r="B893" s="381"/>
      <c r="E893" s="383"/>
    </row>
    <row r="894" spans="1:5" x14ac:dyDescent="0.2">
      <c r="A894" s="380"/>
      <c r="B894" s="381"/>
      <c r="E894" s="383"/>
    </row>
    <row r="895" spans="1:5" x14ac:dyDescent="0.2">
      <c r="A895" s="380"/>
      <c r="B895" s="381"/>
      <c r="E895" s="383"/>
    </row>
    <row r="896" spans="1:5" x14ac:dyDescent="0.2">
      <c r="A896" s="380"/>
      <c r="B896" s="381"/>
      <c r="E896" s="383"/>
    </row>
    <row r="897" spans="1:5" x14ac:dyDescent="0.2">
      <c r="A897" s="380"/>
      <c r="B897" s="381"/>
      <c r="E897" s="383"/>
    </row>
    <row r="898" spans="1:5" x14ac:dyDescent="0.2">
      <c r="A898" s="380"/>
      <c r="B898" s="381"/>
      <c r="E898" s="383"/>
    </row>
    <row r="899" spans="1:5" x14ac:dyDescent="0.2">
      <c r="A899" s="380"/>
      <c r="B899" s="381"/>
      <c r="E899" s="383"/>
    </row>
    <row r="900" spans="1:5" x14ac:dyDescent="0.2">
      <c r="A900" s="380"/>
      <c r="B900" s="381"/>
      <c r="E900" s="383"/>
    </row>
    <row r="901" spans="1:5" x14ac:dyDescent="0.2">
      <c r="A901" s="380"/>
      <c r="B901" s="381"/>
      <c r="E901" s="383"/>
    </row>
    <row r="902" spans="1:5" x14ac:dyDescent="0.2">
      <c r="A902" s="380"/>
      <c r="B902" s="381"/>
      <c r="E902" s="383"/>
    </row>
    <row r="903" spans="1:5" x14ac:dyDescent="0.2">
      <c r="A903" s="380"/>
      <c r="B903" s="381"/>
      <c r="E903" s="383"/>
    </row>
    <row r="904" spans="1:5" x14ac:dyDescent="0.2">
      <c r="A904" s="380"/>
      <c r="B904" s="381"/>
      <c r="E904" s="383"/>
    </row>
    <row r="905" spans="1:5" x14ac:dyDescent="0.2">
      <c r="A905" s="380"/>
      <c r="B905" s="381"/>
      <c r="E905" s="383"/>
    </row>
    <row r="906" spans="1:5" x14ac:dyDescent="0.2">
      <c r="A906" s="380"/>
      <c r="B906" s="381"/>
      <c r="E906" s="383"/>
    </row>
    <row r="907" spans="1:5" x14ac:dyDescent="0.2">
      <c r="A907" s="380"/>
      <c r="B907" s="381"/>
      <c r="E907" s="383"/>
    </row>
    <row r="908" spans="1:5" x14ac:dyDescent="0.2">
      <c r="A908" s="380"/>
      <c r="B908" s="381"/>
      <c r="E908" s="383"/>
    </row>
    <row r="909" spans="1:5" x14ac:dyDescent="0.2">
      <c r="A909" s="380"/>
      <c r="B909" s="381"/>
      <c r="E909" s="383"/>
    </row>
    <row r="910" spans="1:5" x14ac:dyDescent="0.2">
      <c r="A910" s="380"/>
      <c r="B910" s="381"/>
      <c r="E910" s="383"/>
    </row>
    <row r="911" spans="1:5" x14ac:dyDescent="0.2">
      <c r="A911" s="380"/>
      <c r="B911" s="381"/>
      <c r="E911" s="383"/>
    </row>
    <row r="912" spans="1:5" x14ac:dyDescent="0.2">
      <c r="A912" s="380"/>
      <c r="B912" s="381"/>
      <c r="E912" s="383"/>
    </row>
    <row r="913" spans="1:5" x14ac:dyDescent="0.2">
      <c r="A913" s="380"/>
      <c r="B913" s="381"/>
      <c r="E913" s="383"/>
    </row>
    <row r="914" spans="1:5" x14ac:dyDescent="0.2">
      <c r="A914" s="380"/>
      <c r="B914" s="381"/>
      <c r="E914" s="383"/>
    </row>
    <row r="915" spans="1:5" x14ac:dyDescent="0.2">
      <c r="A915" s="380"/>
      <c r="B915" s="381"/>
      <c r="E915" s="383"/>
    </row>
    <row r="916" spans="1:5" x14ac:dyDescent="0.2">
      <c r="A916" s="380"/>
      <c r="B916" s="381"/>
      <c r="E916" s="383"/>
    </row>
    <row r="917" spans="1:5" x14ac:dyDescent="0.2">
      <c r="A917" s="380"/>
      <c r="B917" s="381"/>
      <c r="E917" s="383"/>
    </row>
    <row r="918" spans="1:5" x14ac:dyDescent="0.2">
      <c r="A918" s="380"/>
      <c r="B918" s="381"/>
      <c r="E918" s="383"/>
    </row>
    <row r="919" spans="1:5" x14ac:dyDescent="0.2">
      <c r="A919" s="380"/>
      <c r="B919" s="381"/>
      <c r="E919" s="383"/>
    </row>
    <row r="920" spans="1:5" x14ac:dyDescent="0.2">
      <c r="A920" s="380"/>
      <c r="B920" s="381"/>
      <c r="E920" s="383"/>
    </row>
    <row r="921" spans="1:5" x14ac:dyDescent="0.2">
      <c r="A921" s="380"/>
      <c r="B921" s="381"/>
      <c r="E921" s="383"/>
    </row>
    <row r="922" spans="1:5" x14ac:dyDescent="0.2">
      <c r="A922" s="380"/>
      <c r="B922" s="381"/>
      <c r="E922" s="383"/>
    </row>
    <row r="923" spans="1:5" x14ac:dyDescent="0.2">
      <c r="A923" s="380"/>
      <c r="B923" s="381"/>
      <c r="E923" s="383"/>
    </row>
    <row r="924" spans="1:5" x14ac:dyDescent="0.2">
      <c r="A924" s="380"/>
      <c r="B924" s="381"/>
      <c r="E924" s="383"/>
    </row>
    <row r="925" spans="1:5" x14ac:dyDescent="0.2">
      <c r="A925" s="380"/>
      <c r="B925" s="381"/>
      <c r="E925" s="383"/>
    </row>
    <row r="926" spans="1:5" x14ac:dyDescent="0.2">
      <c r="A926" s="380"/>
      <c r="B926" s="381"/>
      <c r="E926" s="383"/>
    </row>
    <row r="927" spans="1:5" x14ac:dyDescent="0.2">
      <c r="A927" s="380"/>
      <c r="B927" s="381"/>
      <c r="E927" s="383"/>
    </row>
    <row r="928" spans="1:5" x14ac:dyDescent="0.2">
      <c r="A928" s="380"/>
      <c r="B928" s="381"/>
      <c r="E928" s="383"/>
    </row>
    <row r="929" spans="1:5" x14ac:dyDescent="0.2">
      <c r="A929" s="380"/>
      <c r="B929" s="381"/>
      <c r="E929" s="383"/>
    </row>
    <row r="930" spans="1:5" x14ac:dyDescent="0.2">
      <c r="A930" s="380"/>
      <c r="B930" s="381"/>
      <c r="E930" s="383"/>
    </row>
    <row r="931" spans="1:5" x14ac:dyDescent="0.2">
      <c r="A931" s="380"/>
      <c r="B931" s="381"/>
      <c r="E931" s="383"/>
    </row>
    <row r="932" spans="1:5" x14ac:dyDescent="0.2">
      <c r="A932" s="380"/>
      <c r="B932" s="381"/>
      <c r="E932" s="383"/>
    </row>
    <row r="933" spans="1:5" x14ac:dyDescent="0.2">
      <c r="A933" s="380"/>
      <c r="B933" s="381"/>
      <c r="E933" s="383"/>
    </row>
    <row r="934" spans="1:5" x14ac:dyDescent="0.2">
      <c r="A934" s="380"/>
      <c r="B934" s="381"/>
      <c r="E934" s="383"/>
    </row>
    <row r="935" spans="1:5" x14ac:dyDescent="0.2">
      <c r="A935" s="380"/>
      <c r="B935" s="381"/>
      <c r="E935" s="383"/>
    </row>
    <row r="936" spans="1:5" x14ac:dyDescent="0.2">
      <c r="A936" s="380"/>
      <c r="B936" s="381"/>
      <c r="E936" s="383"/>
    </row>
    <row r="937" spans="1:5" x14ac:dyDescent="0.2">
      <c r="A937" s="380"/>
      <c r="B937" s="381"/>
      <c r="E937" s="383"/>
    </row>
    <row r="938" spans="1:5" x14ac:dyDescent="0.2">
      <c r="A938" s="380"/>
      <c r="B938" s="381"/>
      <c r="E938" s="383"/>
    </row>
    <row r="939" spans="1:5" x14ac:dyDescent="0.2">
      <c r="A939" s="380"/>
      <c r="B939" s="381"/>
      <c r="E939" s="383"/>
    </row>
    <row r="940" spans="1:5" x14ac:dyDescent="0.2">
      <c r="A940" s="380"/>
      <c r="B940" s="381"/>
      <c r="E940" s="383"/>
    </row>
    <row r="941" spans="1:5" x14ac:dyDescent="0.2">
      <c r="A941" s="380"/>
      <c r="B941" s="381"/>
      <c r="E941" s="383"/>
    </row>
    <row r="942" spans="1:5" x14ac:dyDescent="0.2">
      <c r="A942" s="380"/>
      <c r="B942" s="381"/>
      <c r="E942" s="383"/>
    </row>
  </sheetData>
  <autoFilter ref="A22:L39" xr:uid="{00000000-0009-0000-0000-000000000000}"/>
  <mergeCells count="5">
    <mergeCell ref="B1:H1"/>
    <mergeCell ref="A2:G2"/>
    <mergeCell ref="K2:L2"/>
    <mergeCell ref="A3:B3"/>
    <mergeCell ref="A6:C17"/>
  </mergeCells>
  <conditionalFormatting sqref="E17">
    <cfRule type="containsText" dxfId="13" priority="3" operator="containsText" text="OK TO SUBMIT">
      <formula>NOT(ISERROR(SEARCH("OK TO SUBMIT",E17)))</formula>
    </cfRule>
  </conditionalFormatting>
  <conditionalFormatting sqref="E17:E18">
    <cfRule type="containsText" dxfId="12" priority="5" operator="containsText" text="CORRECT">
      <formula>NOT(ISERROR(SEARCH("CORRECT",E17)))</formula>
    </cfRule>
  </conditionalFormatting>
  <conditionalFormatting sqref="E18">
    <cfRule type="containsText" dxfId="11" priority="4" operator="containsText" text="DISCIPLINARY ACTION">
      <formula>NOT(ISERROR(SEARCH("DISCIPLINARY ACTION",E18)))</formula>
    </cfRule>
    <cfRule type="containsText" dxfId="10" priority="6" operator="containsText" text="Fail">
      <formula>NOT(ISERROR(SEARCH("Fail",E18)))</formula>
    </cfRule>
    <cfRule type="containsText" dxfId="9" priority="7" operator="containsText" text="Pass">
      <formula>NOT(ISERROR(SEARCH("Pass",E18)))</formula>
    </cfRule>
  </conditionalFormatting>
  <conditionalFormatting sqref="E24:E39">
    <cfRule type="containsText" dxfId="8" priority="1" operator="containsText" text="Unsatisfactory">
      <formula>NOT(ISERROR(SEARCH("Unsatisfactory",E24)))</formula>
    </cfRule>
    <cfRule type="containsText" dxfId="7" priority="2" operator="containsText" text="3">
      <formula>NOT(ISERROR(SEARCH("3",E24)))</formula>
    </cfRule>
    <cfRule type="containsBlanks" dxfId="6" priority="12" stopIfTrue="1">
      <formula>LEN(TRIM(E24))=0</formula>
    </cfRule>
  </conditionalFormatting>
  <conditionalFormatting sqref="K22">
    <cfRule type="cellIs" dxfId="5" priority="11" operator="greaterThan">
      <formula>0</formula>
    </cfRule>
  </conditionalFormatting>
  <pageMargins left="0.5" right="0.5" top="0.5" bottom="0.5" header="0" footer="0"/>
  <pageSetup scale="42" orientation="portrait" horizontalDpi="4294967293" verticalDpi="1200" r:id="rId1"/>
  <colBreaks count="1" manualBreakCount="1">
    <brk id="12" max="1048575" man="1"/>
  </col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5BD2F76-BBCC-4761-BC28-A042371C007E}">
          <x14:formula1>
            <xm:f>Reference!$A$10:$A$13</xm:f>
          </x14:formula1>
          <xm:sqref>E24:E37</xm:sqref>
        </x14:dataValidation>
        <x14:dataValidation type="list" allowBlank="1" showInputMessage="1" showErrorMessage="1" xr:uid="{A562F3EC-8E71-4890-AB89-BFDFC8E6BD83}">
          <x14:formula1>
            <xm:f>Reference!$A$16:$A$18</xm:f>
          </x14:formula1>
          <xm:sqref>E39</xm:sqref>
        </x14:dataValidation>
        <x14:dataValidation type="list" allowBlank="1" showInputMessage="1" showErrorMessage="1" xr:uid="{9DEC7156-CE1D-4F26-B544-AA5F925E2E11}">
          <x14:formula1>
            <xm:f>Reference!$C$17:$C$21</xm:f>
          </x14:formula1>
          <xm:sqref>L5</xm:sqref>
        </x14:dataValidation>
        <x14:dataValidation type="list" allowBlank="1" showInputMessage="1" showErrorMessage="1" xr:uid="{1316C8CB-09B5-4032-A1B5-1C59FC5B9F47}">
          <x14:formula1>
            <xm:f>Reference!$G$2:$G$4</xm:f>
          </x14:formula1>
          <xm:sqref>L11</xm:sqref>
        </x14:dataValidation>
        <x14:dataValidation type="list" allowBlank="1" showInputMessage="1" showErrorMessage="1" xr:uid="{62EFAC9C-116F-457F-A51A-B318594D8084}">
          <x14:formula1>
            <xm:f>Reference!$E$2:$E$4</xm:f>
          </x14:formula1>
          <xm:sqref>L10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D59A-CD61-4AA9-BC55-B2516F4CDBE7}">
  <dimension ref="A1:CA949"/>
  <sheetViews>
    <sheetView tabSelected="1" topLeftCell="B17" zoomScale="150" zoomScaleNormal="60" zoomScaleSheetLayoutView="40" workbookViewId="0">
      <selection activeCell="E20" sqref="E20"/>
    </sheetView>
  </sheetViews>
  <sheetFormatPr baseColWidth="10" defaultColWidth="14.5" defaultRowHeight="16" outlineLevelRow="1" outlineLevelCol="1" x14ac:dyDescent="0.2"/>
  <cols>
    <col min="1" max="1" width="24.1640625" style="1" customWidth="1"/>
    <col min="2" max="2" width="113.5" style="1" customWidth="1"/>
    <col min="3" max="3" width="59.5" style="1" hidden="1" customWidth="1" outlineLevel="1"/>
    <col min="4" max="4" width="27.5" style="31" customWidth="1" collapsed="1"/>
    <col min="5" max="5" width="27.5" style="5" customWidth="1"/>
    <col min="6" max="6" width="30.5" style="5" customWidth="1"/>
    <col min="7" max="7" width="44.5" style="1" customWidth="1"/>
    <col min="8" max="8" width="35.83203125" style="1" customWidth="1"/>
    <col min="9" max="9" width="47.5" style="1" customWidth="1"/>
    <col min="10" max="16384" width="14.5" style="1"/>
  </cols>
  <sheetData>
    <row r="1" spans="1:79" ht="114.75" customHeight="1" x14ac:dyDescent="0.15">
      <c r="A1" s="455"/>
      <c r="B1" s="455"/>
      <c r="C1" s="455"/>
      <c r="D1" s="48"/>
      <c r="E1" s="48"/>
      <c r="F1" s="48"/>
      <c r="G1" s="57"/>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row>
    <row r="2" spans="1:79" s="31" customFormat="1" ht="33" customHeight="1" x14ac:dyDescent="0.2">
      <c r="A2" s="448" t="s">
        <v>208</v>
      </c>
      <c r="B2" s="449"/>
      <c r="C2" s="449"/>
      <c r="D2" s="450"/>
      <c r="E2" s="55"/>
      <c r="F2" s="57"/>
      <c r="G2" s="57"/>
      <c r="H2" s="56"/>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row>
    <row r="3" spans="1:79" s="31" customFormat="1" ht="28.5" customHeight="1" x14ac:dyDescent="0.2">
      <c r="A3" s="49" t="s">
        <v>409</v>
      </c>
      <c r="B3" s="52"/>
      <c r="C3" s="52"/>
      <c r="D3" s="52"/>
      <c r="E3" s="49"/>
      <c r="F3" s="451" t="s">
        <v>209</v>
      </c>
      <c r="G3" s="452"/>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row>
    <row r="4" spans="1:79" s="31" customFormat="1" ht="19.5" customHeight="1" thickBot="1" x14ac:dyDescent="0.25">
      <c r="A4" s="53" t="s">
        <v>431</v>
      </c>
      <c r="B4" s="51"/>
      <c r="C4" s="470"/>
      <c r="D4" s="470"/>
      <c r="E4" s="49"/>
      <c r="F4" s="23" t="s">
        <v>210</v>
      </c>
      <c r="G4" s="14"/>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row>
    <row r="5" spans="1:79" s="31" customFormat="1" ht="19.5" customHeight="1" x14ac:dyDescent="0.2">
      <c r="A5" s="462" t="s">
        <v>357</v>
      </c>
      <c r="B5" s="463"/>
      <c r="C5" s="454"/>
      <c r="D5" s="471"/>
      <c r="E5" s="49"/>
      <c r="F5" s="23" t="s">
        <v>211</v>
      </c>
      <c r="G5" s="6"/>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row>
    <row r="6" spans="1:79" s="31" customFormat="1" ht="19.5" customHeight="1" x14ac:dyDescent="0.2">
      <c r="A6" s="464"/>
      <c r="B6" s="465"/>
      <c r="C6" s="75"/>
      <c r="D6" s="76"/>
      <c r="E6" s="49"/>
      <c r="F6" s="23" t="s">
        <v>212</v>
      </c>
      <c r="G6" s="6"/>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row>
    <row r="7" spans="1:79" s="31" customFormat="1" ht="19.5" customHeight="1" x14ac:dyDescent="0.2">
      <c r="A7" s="464"/>
      <c r="B7" s="465"/>
      <c r="C7" s="453"/>
      <c r="D7" s="49"/>
      <c r="E7" s="49"/>
      <c r="F7" s="24" t="s">
        <v>24</v>
      </c>
      <c r="G7" s="6"/>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row>
    <row r="8" spans="1:79" s="31" customFormat="1" ht="19.5" customHeight="1" x14ac:dyDescent="0.2">
      <c r="A8" s="464"/>
      <c r="B8" s="465"/>
      <c r="C8" s="454"/>
      <c r="D8" s="49"/>
      <c r="E8" s="49"/>
      <c r="F8" s="23" t="s">
        <v>20</v>
      </c>
      <c r="G8" s="6"/>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row>
    <row r="9" spans="1:79" s="31" customFormat="1" ht="19.5" customHeight="1" x14ac:dyDescent="0.2">
      <c r="A9" s="464"/>
      <c r="B9" s="465"/>
      <c r="C9" s="453"/>
      <c r="D9" s="49"/>
      <c r="E9" s="49"/>
      <c r="F9" s="23" t="s">
        <v>21</v>
      </c>
      <c r="G9" s="6"/>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row>
    <row r="10" spans="1:79" s="31" customFormat="1" ht="19.5" customHeight="1" x14ac:dyDescent="0.2">
      <c r="A10" s="464"/>
      <c r="B10" s="465"/>
      <c r="C10" s="454"/>
      <c r="D10" s="49"/>
      <c r="E10" s="49"/>
      <c r="F10" s="23" t="s">
        <v>22</v>
      </c>
      <c r="G10" s="6"/>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row>
    <row r="11" spans="1:79" s="31" customFormat="1" ht="19.5" customHeight="1" x14ac:dyDescent="0.2">
      <c r="A11" s="464"/>
      <c r="B11" s="465"/>
      <c r="C11" s="453"/>
      <c r="D11" s="49"/>
      <c r="E11" s="49"/>
      <c r="F11" s="23" t="s">
        <v>23</v>
      </c>
      <c r="G11" s="27"/>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row>
    <row r="12" spans="1:79" s="31" customFormat="1" ht="19.5" customHeight="1" x14ac:dyDescent="0.2">
      <c r="A12" s="464"/>
      <c r="B12" s="465"/>
      <c r="C12" s="454"/>
      <c r="D12" s="49"/>
      <c r="E12" s="49"/>
      <c r="F12" s="137"/>
      <c r="G12" s="137"/>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row>
    <row r="13" spans="1:79" s="31" customFormat="1" ht="77.25" customHeight="1" x14ac:dyDescent="0.2">
      <c r="A13" s="464"/>
      <c r="B13" s="465"/>
      <c r="C13" s="75"/>
      <c r="D13" s="49"/>
      <c r="E13" s="49"/>
      <c r="F13" s="23" t="s">
        <v>213</v>
      </c>
      <c r="G13" s="6"/>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row>
    <row r="14" spans="1:79" s="10" customFormat="1" ht="109" customHeight="1" thickBot="1" x14ac:dyDescent="0.2">
      <c r="A14" s="466"/>
      <c r="B14" s="467"/>
      <c r="C14" s="56"/>
      <c r="D14" s="49"/>
      <c r="E14" s="179" t="str">
        <f>IF(F17=0,"",IF(F17&gt;75%,"PASS","FAIL"))</f>
        <v/>
      </c>
      <c r="F14" s="137"/>
      <c r="G14" s="256"/>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row>
    <row r="15" spans="1:79" ht="24" hidden="1" outlineLevel="1" x14ac:dyDescent="0.2">
      <c r="A15" s="54"/>
      <c r="B15" s="54"/>
      <c r="C15" s="49"/>
      <c r="D15" s="49"/>
      <c r="E15" s="169" t="s">
        <v>27</v>
      </c>
      <c r="F15" s="137"/>
      <c r="G15" s="170">
        <v>0.25</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row>
    <row r="16" spans="1:79" ht="15" hidden="1" customHeight="1" outlineLevel="1" x14ac:dyDescent="0.2">
      <c r="A16" s="49"/>
      <c r="B16" s="49"/>
      <c r="C16" s="49"/>
      <c r="D16" s="49"/>
      <c r="E16" s="169" t="s">
        <v>28</v>
      </c>
      <c r="F16" s="169"/>
      <c r="G16" s="257">
        <f>G15*F17</f>
        <v>0</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row>
    <row r="17" spans="1:79" s="138" customFormat="1" ht="39" customHeight="1" collapsed="1" thickBot="1" x14ac:dyDescent="0.2">
      <c r="A17" s="137"/>
      <c r="B17" s="137"/>
      <c r="C17" s="137"/>
      <c r="D17" s="137"/>
      <c r="E17" s="173" t="s">
        <v>214</v>
      </c>
      <c r="F17" s="258">
        <f>F18/E18</f>
        <v>0</v>
      </c>
      <c r="G17" s="28"/>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7"/>
      <c r="AZ17" s="137"/>
      <c r="BA17" s="137"/>
      <c r="BB17" s="137"/>
      <c r="BC17" s="137"/>
      <c r="BD17" s="137"/>
      <c r="BE17" s="137"/>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7"/>
    </row>
    <row r="18" spans="1:79" s="146" customFormat="1" ht="35" thickBot="1" x14ac:dyDescent="0.2">
      <c r="A18" s="259" t="s">
        <v>215</v>
      </c>
      <c r="B18" s="259" t="s">
        <v>358</v>
      </c>
      <c r="C18" s="259" t="s">
        <v>216</v>
      </c>
      <c r="D18" s="259" t="s">
        <v>337</v>
      </c>
      <c r="E18" s="260">
        <f>SUM(E19:E56)</f>
        <v>37</v>
      </c>
      <c r="F18" s="261">
        <f>SUM(F19:F56)</f>
        <v>0</v>
      </c>
      <c r="G18" s="261" t="s">
        <v>38</v>
      </c>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row>
    <row r="19" spans="1:79" s="4" customFormat="1" ht="21" customHeight="1" x14ac:dyDescent="0.2">
      <c r="A19" s="459" t="s">
        <v>217</v>
      </c>
      <c r="B19" s="62" t="s">
        <v>218</v>
      </c>
      <c r="C19" s="71" t="s">
        <v>219</v>
      </c>
      <c r="D19" s="262" t="s">
        <v>223</v>
      </c>
      <c r="E19" s="263">
        <f t="shared" ref="E19:E31" si="0">IF(D19="N/A",0,1)</f>
        <v>1</v>
      </c>
      <c r="F19" s="264">
        <v>0</v>
      </c>
      <c r="G19" s="265"/>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row>
    <row r="20" spans="1:79" s="4" customFormat="1" ht="21" customHeight="1" x14ac:dyDescent="0.2">
      <c r="A20" s="460"/>
      <c r="B20" s="63" t="s">
        <v>221</v>
      </c>
      <c r="C20" s="70" t="s">
        <v>222</v>
      </c>
      <c r="D20" s="266"/>
      <c r="E20" s="267">
        <f t="shared" si="0"/>
        <v>1</v>
      </c>
      <c r="F20" s="153">
        <f t="shared" ref="F20:F44" si="1">IF(D20="Satisfactory", 1,0)</f>
        <v>0</v>
      </c>
      <c r="G20" s="268"/>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row>
    <row r="21" spans="1:79" s="4" customFormat="1" ht="21" customHeight="1" x14ac:dyDescent="0.2">
      <c r="A21" s="460"/>
      <c r="B21" s="63" t="s">
        <v>224</v>
      </c>
      <c r="C21" s="72" t="s">
        <v>225</v>
      </c>
      <c r="D21" s="266"/>
      <c r="E21" s="267">
        <f t="shared" si="0"/>
        <v>1</v>
      </c>
      <c r="F21" s="153">
        <f t="shared" si="1"/>
        <v>0</v>
      </c>
      <c r="G21" s="268"/>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row>
    <row r="22" spans="1:79" s="4" customFormat="1" ht="21" customHeight="1" x14ac:dyDescent="0.2">
      <c r="A22" s="460"/>
      <c r="B22" s="63" t="s">
        <v>226</v>
      </c>
      <c r="C22" s="72" t="s">
        <v>227</v>
      </c>
      <c r="D22" s="266"/>
      <c r="E22" s="267">
        <f t="shared" si="0"/>
        <v>1</v>
      </c>
      <c r="F22" s="153">
        <f t="shared" si="1"/>
        <v>0</v>
      </c>
      <c r="G22" s="268"/>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37"/>
      <c r="BE22" s="137"/>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row>
    <row r="23" spans="1:79" s="4" customFormat="1" ht="21" customHeight="1" x14ac:dyDescent="0.2">
      <c r="A23" s="460"/>
      <c r="B23" s="63" t="s">
        <v>228</v>
      </c>
      <c r="C23" s="72" t="s">
        <v>229</v>
      </c>
      <c r="D23" s="266"/>
      <c r="E23" s="267">
        <f t="shared" si="0"/>
        <v>1</v>
      </c>
      <c r="F23" s="153">
        <f t="shared" si="1"/>
        <v>0</v>
      </c>
      <c r="G23" s="268"/>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7"/>
      <c r="AZ23" s="137"/>
      <c r="BA23" s="137"/>
      <c r="BB23" s="137"/>
      <c r="BC23" s="137"/>
      <c r="BD23" s="137"/>
      <c r="BE23" s="137"/>
      <c r="BF23" s="137"/>
      <c r="BG23" s="137"/>
      <c r="BH23" s="137"/>
      <c r="BI23" s="137"/>
      <c r="BJ23" s="137"/>
      <c r="BK23" s="137"/>
      <c r="BL23" s="137"/>
      <c r="BM23" s="137"/>
      <c r="BN23" s="137"/>
      <c r="BO23" s="137"/>
      <c r="BP23" s="137"/>
      <c r="BQ23" s="137"/>
      <c r="BR23" s="137"/>
      <c r="BS23" s="137"/>
      <c r="BT23" s="137"/>
      <c r="BU23" s="137"/>
      <c r="BV23" s="137"/>
      <c r="BW23" s="137"/>
      <c r="BX23" s="137"/>
      <c r="BY23" s="137"/>
      <c r="BZ23" s="137"/>
      <c r="CA23" s="137"/>
    </row>
    <row r="24" spans="1:79" s="4" customFormat="1" ht="21" customHeight="1" x14ac:dyDescent="0.2">
      <c r="A24" s="460"/>
      <c r="B24" s="63" t="s">
        <v>230</v>
      </c>
      <c r="C24" s="72" t="s">
        <v>231</v>
      </c>
      <c r="D24" s="266"/>
      <c r="E24" s="267">
        <f t="shared" si="0"/>
        <v>1</v>
      </c>
      <c r="F24" s="153">
        <f t="shared" si="1"/>
        <v>0</v>
      </c>
      <c r="G24" s="268"/>
      <c r="H24" s="246"/>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row>
    <row r="25" spans="1:79" s="4" customFormat="1" ht="21" customHeight="1" thickBot="1" x14ac:dyDescent="0.25">
      <c r="A25" s="461"/>
      <c r="B25" s="64" t="s">
        <v>232</v>
      </c>
      <c r="C25" s="73" t="s">
        <v>233</v>
      </c>
      <c r="D25" s="269"/>
      <c r="E25" s="270">
        <f t="shared" si="0"/>
        <v>1</v>
      </c>
      <c r="F25" s="271">
        <f t="shared" si="1"/>
        <v>0</v>
      </c>
      <c r="G25" s="272"/>
      <c r="H25" s="246"/>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row>
    <row r="26" spans="1:79" s="4" customFormat="1" ht="21" customHeight="1" collapsed="1" x14ac:dyDescent="0.2">
      <c r="A26" s="459" t="s">
        <v>234</v>
      </c>
      <c r="B26" s="62" t="s">
        <v>235</v>
      </c>
      <c r="C26" s="71" t="s">
        <v>236</v>
      </c>
      <c r="D26" s="262"/>
      <c r="E26" s="263">
        <f t="shared" si="0"/>
        <v>1</v>
      </c>
      <c r="F26" s="264">
        <f t="shared" si="1"/>
        <v>0</v>
      </c>
      <c r="G26" s="265"/>
      <c r="H26" s="246"/>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row>
    <row r="27" spans="1:79" s="4" customFormat="1" ht="21" customHeight="1" x14ac:dyDescent="0.2">
      <c r="A27" s="460"/>
      <c r="B27" s="63" t="s">
        <v>237</v>
      </c>
      <c r="C27" s="72" t="s">
        <v>238</v>
      </c>
      <c r="D27" s="266"/>
      <c r="E27" s="267">
        <f t="shared" si="0"/>
        <v>1</v>
      </c>
      <c r="F27" s="153">
        <f t="shared" si="1"/>
        <v>0</v>
      </c>
      <c r="G27" s="268"/>
      <c r="H27" s="246"/>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row>
    <row r="28" spans="1:79" s="4" customFormat="1" ht="21" customHeight="1" x14ac:dyDescent="0.2">
      <c r="A28" s="460"/>
      <c r="B28" s="63" t="s">
        <v>239</v>
      </c>
      <c r="C28" s="72" t="s">
        <v>240</v>
      </c>
      <c r="D28" s="266"/>
      <c r="E28" s="267">
        <f t="shared" si="0"/>
        <v>1</v>
      </c>
      <c r="F28" s="153">
        <f t="shared" si="1"/>
        <v>0</v>
      </c>
      <c r="G28" s="268"/>
      <c r="H28" s="246"/>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row>
    <row r="29" spans="1:79" s="4" customFormat="1" ht="21" customHeight="1" x14ac:dyDescent="0.2">
      <c r="A29" s="460"/>
      <c r="B29" s="63" t="s">
        <v>241</v>
      </c>
      <c r="C29" s="72" t="s">
        <v>242</v>
      </c>
      <c r="D29" s="266"/>
      <c r="E29" s="267">
        <f t="shared" si="0"/>
        <v>1</v>
      </c>
      <c r="F29" s="153">
        <f t="shared" si="1"/>
        <v>0</v>
      </c>
      <c r="G29" s="268"/>
      <c r="H29" s="246"/>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row>
    <row r="30" spans="1:79" s="4" customFormat="1" ht="21" customHeight="1" x14ac:dyDescent="0.2">
      <c r="A30" s="460"/>
      <c r="B30" s="63" t="s">
        <v>243</v>
      </c>
      <c r="C30" s="72" t="s">
        <v>244</v>
      </c>
      <c r="D30" s="266"/>
      <c r="E30" s="267">
        <f t="shared" si="0"/>
        <v>1</v>
      </c>
      <c r="F30" s="153">
        <f t="shared" si="1"/>
        <v>0</v>
      </c>
      <c r="G30" s="268"/>
      <c r="H30" s="246"/>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row>
    <row r="31" spans="1:79" s="4" customFormat="1" ht="21" customHeight="1" x14ac:dyDescent="0.2">
      <c r="A31" s="460"/>
      <c r="B31" s="63" t="s">
        <v>245</v>
      </c>
      <c r="C31" s="72" t="s">
        <v>246</v>
      </c>
      <c r="D31" s="266"/>
      <c r="E31" s="267">
        <f t="shared" si="0"/>
        <v>1</v>
      </c>
      <c r="F31" s="153">
        <f t="shared" si="1"/>
        <v>0</v>
      </c>
      <c r="G31" s="268"/>
      <c r="H31" s="246"/>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row>
    <row r="32" spans="1:79" s="4" customFormat="1" ht="21" customHeight="1" thickBot="1" x14ac:dyDescent="0.25">
      <c r="A32" s="461"/>
      <c r="B32" s="64" t="s">
        <v>247</v>
      </c>
      <c r="C32" s="73" t="s">
        <v>248</v>
      </c>
      <c r="D32" s="269"/>
      <c r="E32" s="270">
        <f>IF(D32="N/A",0,1)</f>
        <v>1</v>
      </c>
      <c r="F32" s="271">
        <f t="shared" si="1"/>
        <v>0</v>
      </c>
      <c r="G32" s="272"/>
      <c r="H32" s="246"/>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row>
    <row r="33" spans="1:79" s="4" customFormat="1" ht="21" customHeight="1" x14ac:dyDescent="0.2">
      <c r="A33" s="456" t="s">
        <v>249</v>
      </c>
      <c r="B33" s="62" t="s">
        <v>235</v>
      </c>
      <c r="C33" s="71" t="s">
        <v>250</v>
      </c>
      <c r="D33" s="262"/>
      <c r="E33" s="263">
        <f t="shared" ref="E33:E56" si="2">IF(D33="N/A",0,1)</f>
        <v>1</v>
      </c>
      <c r="F33" s="264">
        <f t="shared" si="1"/>
        <v>0</v>
      </c>
      <c r="G33" s="265"/>
      <c r="H33" s="246"/>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row>
    <row r="34" spans="1:79" s="4" customFormat="1" ht="21" customHeight="1" x14ac:dyDescent="0.2">
      <c r="A34" s="457"/>
      <c r="B34" s="63" t="s">
        <v>251</v>
      </c>
      <c r="C34" s="72" t="s">
        <v>252</v>
      </c>
      <c r="D34" s="266"/>
      <c r="E34" s="267">
        <f t="shared" si="2"/>
        <v>1</v>
      </c>
      <c r="F34" s="153">
        <f t="shared" si="1"/>
        <v>0</v>
      </c>
      <c r="G34" s="268"/>
      <c r="H34" s="246"/>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row>
    <row r="35" spans="1:79" s="4" customFormat="1" ht="21" customHeight="1" x14ac:dyDescent="0.2">
      <c r="A35" s="457"/>
      <c r="B35" s="65" t="s">
        <v>260</v>
      </c>
      <c r="C35" s="72" t="s">
        <v>254</v>
      </c>
      <c r="D35" s="266"/>
      <c r="E35" s="267">
        <f t="shared" si="2"/>
        <v>1</v>
      </c>
      <c r="F35" s="153">
        <f t="shared" si="1"/>
        <v>0</v>
      </c>
      <c r="G35" s="268"/>
      <c r="H35" s="246"/>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row>
    <row r="36" spans="1:79" s="4" customFormat="1" ht="21" customHeight="1" thickBot="1" x14ac:dyDescent="0.25">
      <c r="A36" s="458"/>
      <c r="B36" s="64" t="s">
        <v>255</v>
      </c>
      <c r="C36" s="73" t="s">
        <v>256</v>
      </c>
      <c r="D36" s="269"/>
      <c r="E36" s="270">
        <f t="shared" si="2"/>
        <v>1</v>
      </c>
      <c r="F36" s="271">
        <f t="shared" si="1"/>
        <v>0</v>
      </c>
      <c r="G36" s="272"/>
      <c r="H36" s="246"/>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row>
    <row r="37" spans="1:79" s="4" customFormat="1" ht="21" customHeight="1" x14ac:dyDescent="0.2">
      <c r="A37" s="456" t="s">
        <v>257</v>
      </c>
      <c r="B37" s="62" t="s">
        <v>235</v>
      </c>
      <c r="C37" s="71" t="s">
        <v>258</v>
      </c>
      <c r="D37" s="262"/>
      <c r="E37" s="263">
        <f t="shared" si="2"/>
        <v>1</v>
      </c>
      <c r="F37" s="264">
        <f t="shared" si="1"/>
        <v>0</v>
      </c>
      <c r="G37" s="265"/>
      <c r="H37" s="246"/>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row>
    <row r="38" spans="1:79" s="4" customFormat="1" ht="21" customHeight="1" x14ac:dyDescent="0.2">
      <c r="A38" s="457"/>
      <c r="B38" s="63" t="s">
        <v>251</v>
      </c>
      <c r="C38" s="72" t="s">
        <v>259</v>
      </c>
      <c r="D38" s="266"/>
      <c r="E38" s="267">
        <f t="shared" si="2"/>
        <v>1</v>
      </c>
      <c r="F38" s="153">
        <f t="shared" si="1"/>
        <v>0</v>
      </c>
      <c r="G38" s="268"/>
      <c r="H38" s="246"/>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7"/>
    </row>
    <row r="39" spans="1:79" s="4" customFormat="1" ht="21" customHeight="1" x14ac:dyDescent="0.2">
      <c r="A39" s="457"/>
      <c r="B39" s="65" t="s">
        <v>260</v>
      </c>
      <c r="C39" s="72" t="s">
        <v>261</v>
      </c>
      <c r="D39" s="266"/>
      <c r="E39" s="267">
        <f t="shared" si="2"/>
        <v>1</v>
      </c>
      <c r="F39" s="153">
        <f t="shared" si="1"/>
        <v>0</v>
      </c>
      <c r="G39" s="268"/>
      <c r="H39" s="246"/>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7"/>
      <c r="BT39" s="137"/>
      <c r="BU39" s="137"/>
      <c r="BV39" s="137"/>
      <c r="BW39" s="137"/>
      <c r="BX39" s="137"/>
      <c r="BY39" s="137"/>
      <c r="BZ39" s="137"/>
      <c r="CA39" s="137"/>
    </row>
    <row r="40" spans="1:79" s="4" customFormat="1" ht="21" customHeight="1" x14ac:dyDescent="0.2">
      <c r="A40" s="457"/>
      <c r="B40" s="63" t="s">
        <v>262</v>
      </c>
      <c r="C40" s="72" t="s">
        <v>263</v>
      </c>
      <c r="D40" s="266"/>
      <c r="E40" s="267">
        <f t="shared" si="2"/>
        <v>1</v>
      </c>
      <c r="F40" s="153">
        <f t="shared" si="1"/>
        <v>0</v>
      </c>
      <c r="G40" s="268"/>
      <c r="H40" s="246"/>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row>
    <row r="41" spans="1:79" s="4" customFormat="1" ht="21" customHeight="1" thickBot="1" x14ac:dyDescent="0.25">
      <c r="A41" s="458"/>
      <c r="B41" s="64" t="s">
        <v>264</v>
      </c>
      <c r="C41" s="73" t="s">
        <v>265</v>
      </c>
      <c r="D41" s="269"/>
      <c r="E41" s="270">
        <f t="shared" si="2"/>
        <v>1</v>
      </c>
      <c r="F41" s="271">
        <f t="shared" si="1"/>
        <v>0</v>
      </c>
      <c r="G41" s="272"/>
      <c r="H41" s="246"/>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row>
    <row r="42" spans="1:79" s="4" customFormat="1" ht="21" customHeight="1" x14ac:dyDescent="0.2">
      <c r="A42" s="456" t="s">
        <v>266</v>
      </c>
      <c r="B42" s="62" t="s">
        <v>235</v>
      </c>
      <c r="C42" s="71" t="s">
        <v>267</v>
      </c>
      <c r="D42" s="273"/>
      <c r="E42" s="264">
        <f t="shared" si="2"/>
        <v>1</v>
      </c>
      <c r="F42" s="264">
        <f t="shared" si="1"/>
        <v>0</v>
      </c>
      <c r="G42" s="265"/>
      <c r="H42" s="246"/>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7"/>
      <c r="BX42" s="137"/>
      <c r="BY42" s="137"/>
      <c r="BZ42" s="137"/>
      <c r="CA42" s="137"/>
    </row>
    <row r="43" spans="1:79" s="4" customFormat="1" ht="21" customHeight="1" x14ac:dyDescent="0.2">
      <c r="A43" s="457"/>
      <c r="B43" s="66" t="s">
        <v>297</v>
      </c>
      <c r="C43" s="472" t="s">
        <v>269</v>
      </c>
      <c r="D43" s="475"/>
      <c r="E43" s="476"/>
      <c r="F43" s="476"/>
      <c r="G43" s="477"/>
      <c r="H43" s="246"/>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row>
    <row r="44" spans="1:79" s="4" customFormat="1" ht="21" customHeight="1" x14ac:dyDescent="0.2">
      <c r="A44" s="457"/>
      <c r="B44" s="67" t="str">
        <f>IF(B43="Non-Invasive:","NON-INVASIVE:  Correctly Set Up House/Dwelling Unit for Testing","WEIGH-IN:  Contractor-Provided Commissioning Documentation was Collected")</f>
        <v>NON-INVASIVE:  Correctly Set Up House/Dwelling Unit for Testing</v>
      </c>
      <c r="C44" s="473"/>
      <c r="D44" s="274"/>
      <c r="E44" s="153">
        <f t="shared" si="2"/>
        <v>1</v>
      </c>
      <c r="F44" s="153">
        <f t="shared" si="1"/>
        <v>0</v>
      </c>
      <c r="G44" s="268"/>
      <c r="H44" s="246"/>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7"/>
      <c r="AQ44" s="137"/>
      <c r="AR44" s="137"/>
      <c r="AS44" s="137"/>
      <c r="AT44" s="137"/>
      <c r="AU44" s="137"/>
      <c r="AV44" s="137"/>
      <c r="AW44" s="137"/>
      <c r="AX44" s="137"/>
      <c r="AY44" s="137"/>
      <c r="AZ44" s="137"/>
      <c r="BA44" s="137"/>
      <c r="BB44" s="137"/>
      <c r="BC44" s="137"/>
      <c r="BD44" s="137"/>
      <c r="BE44" s="137"/>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row>
    <row r="45" spans="1:79" s="4" customFormat="1" ht="21" customHeight="1" x14ac:dyDescent="0.2">
      <c r="A45" s="457"/>
      <c r="B45" s="67" t="str">
        <f>IF($B$43="Non-Invasive:","NON-INVASIVE:  Correctly Identified Metering Device Type","WEIGH-IN:  Correctly Verified the Contractor-Provided Refrigerant Weight and Whether Removed/Added")</f>
        <v>NON-INVASIVE:  Correctly Identified Metering Device Type</v>
      </c>
      <c r="C45" s="473"/>
      <c r="D45" s="274"/>
      <c r="E45" s="153">
        <f t="shared" si="2"/>
        <v>1</v>
      </c>
      <c r="F45" s="252">
        <f t="shared" ref="F45:F56" si="3">IF(D45="Satisfactory", 1,0)</f>
        <v>0</v>
      </c>
      <c r="G45" s="268"/>
      <c r="H45" s="246"/>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row>
    <row r="46" spans="1:79" s="4" customFormat="1" ht="21" customHeight="1" x14ac:dyDescent="0.2">
      <c r="A46" s="457"/>
      <c r="B46" s="67" t="str">
        <f>IF($B$43="Non-Invasive:","NON-INVASIVE:  Correctly Measured Outdoor Air Dry-Bulb Temperature","WEIGH-IN:  Correctly Verified that Contractor Removed the Factory Charge First")</f>
        <v>NON-INVASIVE:  Correctly Measured Outdoor Air Dry-Bulb Temperature</v>
      </c>
      <c r="C46" s="473"/>
      <c r="D46" s="274"/>
      <c r="E46" s="153">
        <f t="shared" si="2"/>
        <v>1</v>
      </c>
      <c r="F46" s="252">
        <f t="shared" si="3"/>
        <v>0</v>
      </c>
      <c r="G46" s="268"/>
      <c r="H46" s="246"/>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row>
    <row r="47" spans="1:79" s="4" customFormat="1" ht="21" customHeight="1" x14ac:dyDescent="0.2">
      <c r="A47" s="457"/>
      <c r="B47" s="67" t="str">
        <f>IF($B$43="Non-Invasive:","NON-INVASIVE:  Correctly Measured Return Air Wet-Bulb Temperature","WEIGH-IN:  Correctly Verified the Contractor-Provided Liquid Line Length and Diameter")</f>
        <v>NON-INVASIVE:  Correctly Measured Return Air Wet-Bulb Temperature</v>
      </c>
      <c r="C47" s="473"/>
      <c r="D47" s="274"/>
      <c r="E47" s="153">
        <f t="shared" si="2"/>
        <v>1</v>
      </c>
      <c r="F47" s="252">
        <f t="shared" si="3"/>
        <v>0</v>
      </c>
      <c r="G47" s="268"/>
      <c r="H47" s="246"/>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row>
    <row r="48" spans="1:79" s="4" customFormat="1" ht="21" customHeight="1" x14ac:dyDescent="0.2">
      <c r="A48" s="457"/>
      <c r="B48" s="67" t="str">
        <f>IF($B$43="Non-Invasive:","NON-INVASIVE:  Correctly Determined Whether Outdoor and Return Air Measurements Meet Criteria","WEIGH-IN:  Correctly Verified the Contractor-Provided Refrigerant Weight and Whether Removed/Added")</f>
        <v>NON-INVASIVE:  Correctly Determined Whether Outdoor and Return Air Measurements Meet Criteria</v>
      </c>
      <c r="C48" s="473"/>
      <c r="D48" s="274"/>
      <c r="E48" s="153">
        <f t="shared" si="2"/>
        <v>1</v>
      </c>
      <c r="F48" s="252">
        <f t="shared" si="3"/>
        <v>0</v>
      </c>
      <c r="G48" s="268"/>
      <c r="H48" s="246"/>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row>
    <row r="49" spans="1:79" s="4" customFormat="1" ht="21" customHeight="1" x14ac:dyDescent="0.2">
      <c r="A49" s="457"/>
      <c r="B49" s="67" t="str">
        <f>IF($B$43="Non-Invasive:","NON-INVASIVE:  Correctly Measured Suction Line Temperature","WEIGH-IN:  Correctly Verified the Contractor-Provided Factory-Supplied Liquid Line Length")</f>
        <v>NON-INVASIVE:  Correctly Measured Suction Line Temperature</v>
      </c>
      <c r="C49" s="473"/>
      <c r="D49" s="274"/>
      <c r="E49" s="153">
        <f t="shared" si="2"/>
        <v>1</v>
      </c>
      <c r="F49" s="252">
        <f t="shared" si="3"/>
        <v>0</v>
      </c>
      <c r="G49" s="268"/>
      <c r="H49" s="246"/>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row>
    <row r="50" spans="1:79" s="4" customFormat="1" ht="21" customHeight="1" x14ac:dyDescent="0.2">
      <c r="A50" s="457"/>
      <c r="B50" s="67" t="str">
        <f>IF($B$43="Non-Invasive:","NON-INVASIVE:  Correctly Measured Liquid Line Temperature","WEIGH-IN:  Correctly Verified the Contractor-Provided Weight of Refrigerant Added for Specific Components (other than line length)")</f>
        <v>NON-INVASIVE:  Correctly Measured Liquid Line Temperature</v>
      </c>
      <c r="C50" s="473"/>
      <c r="D50" s="274"/>
      <c r="E50" s="153">
        <f t="shared" si="2"/>
        <v>1</v>
      </c>
      <c r="F50" s="252">
        <f t="shared" si="3"/>
        <v>0</v>
      </c>
      <c r="G50" s="268"/>
      <c r="H50" s="246"/>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row>
    <row r="51" spans="1:79" s="4" customFormat="1" ht="21" customHeight="1" x14ac:dyDescent="0.2">
      <c r="A51" s="457"/>
      <c r="B51" s="67" t="str">
        <f>IF($B$43="Non-Invasive:","NON-INVASIVE:  Correctly Determined Target Superheat (piston/capillary tube metering only)","WEIGH-IN:  Correctly Measured Total Length and Diameter of Liquid Line")</f>
        <v>NON-INVASIVE:  Correctly Determined Target Superheat (piston/capillary tube metering only)</v>
      </c>
      <c r="C51" s="473"/>
      <c r="D51" s="274"/>
      <c r="E51" s="153">
        <f t="shared" si="2"/>
        <v>1</v>
      </c>
      <c r="F51" s="252">
        <f t="shared" si="3"/>
        <v>0</v>
      </c>
      <c r="G51" s="268"/>
      <c r="H51" s="246"/>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row>
    <row r="52" spans="1:79" s="4" customFormat="1" ht="21" customHeight="1" x14ac:dyDescent="0.2">
      <c r="A52" s="457"/>
      <c r="B52" s="67" t="str">
        <f>IF($B$43="Non-Invasive:","NON-INVASIVE:  Correctly Calculated Design Temperature Difference","WEIGH-IN:  Correctly Verified the Contractor-Provided Refrigerant Weight and Whether Removed/Added")</f>
        <v>NON-INVASIVE:  Correctly Calculated Design Temperature Difference</v>
      </c>
      <c r="C52" s="473"/>
      <c r="D52" s="274"/>
      <c r="E52" s="153">
        <f t="shared" si="2"/>
        <v>1</v>
      </c>
      <c r="F52" s="252">
        <f t="shared" si="3"/>
        <v>0</v>
      </c>
      <c r="G52" s="268"/>
      <c r="H52" s="246"/>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row>
    <row r="53" spans="1:79" s="4" customFormat="1" ht="21" customHeight="1" x14ac:dyDescent="0.2">
      <c r="A53" s="457"/>
      <c r="B53" s="67" t="str">
        <f>IF($B$43="Non-Invasive:","NON-INVASIVE:  Correctly Calculated ∆ between Condensing Temperature over Ambient Target and Measured (TXV/EEV metering only)","")</f>
        <v>NON-INVASIVE:  Correctly Calculated ∆ between Condensing Temperature over Ambient Target and Measured (TXV/EEV metering only)</v>
      </c>
      <c r="C53" s="474"/>
      <c r="D53" s="274"/>
      <c r="E53" s="153">
        <f>IF(B53="",0,(IF(D53="N/A",0,1)))</f>
        <v>1</v>
      </c>
      <c r="F53" s="252">
        <f t="shared" si="3"/>
        <v>0</v>
      </c>
      <c r="G53" s="268"/>
      <c r="H53" s="246"/>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row>
    <row r="54" spans="1:79" s="4" customFormat="1" ht="21" customHeight="1" thickBot="1" x14ac:dyDescent="0.25">
      <c r="A54" s="458"/>
      <c r="B54" s="64" t="s">
        <v>271</v>
      </c>
      <c r="C54" s="73" t="s">
        <v>272</v>
      </c>
      <c r="D54" s="275"/>
      <c r="E54" s="271">
        <f t="shared" si="2"/>
        <v>1</v>
      </c>
      <c r="F54" s="276">
        <f t="shared" si="3"/>
        <v>0</v>
      </c>
      <c r="G54" s="272"/>
      <c r="H54" s="246"/>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row>
    <row r="55" spans="1:79" s="4" customFormat="1" ht="21" customHeight="1" x14ac:dyDescent="0.2">
      <c r="A55" s="468" t="s">
        <v>273</v>
      </c>
      <c r="B55" s="68" t="s">
        <v>274</v>
      </c>
      <c r="C55" s="71" t="s">
        <v>275</v>
      </c>
      <c r="D55" s="262"/>
      <c r="E55" s="263">
        <f t="shared" si="2"/>
        <v>1</v>
      </c>
      <c r="F55" s="277">
        <f t="shared" si="3"/>
        <v>0</v>
      </c>
      <c r="G55" s="265"/>
      <c r="H55" s="246"/>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row>
    <row r="56" spans="1:79" s="4" customFormat="1" ht="21" customHeight="1" thickBot="1" x14ac:dyDescent="0.25">
      <c r="A56" s="469"/>
      <c r="B56" s="69" t="s">
        <v>276</v>
      </c>
      <c r="C56" s="73" t="s">
        <v>277</v>
      </c>
      <c r="D56" s="269"/>
      <c r="E56" s="270">
        <f t="shared" si="2"/>
        <v>1</v>
      </c>
      <c r="F56" s="276">
        <f t="shared" si="3"/>
        <v>0</v>
      </c>
      <c r="G56" s="272"/>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row>
    <row r="57" spans="1:79" ht="21" customHeight="1" x14ac:dyDescent="0.15">
      <c r="A57" s="49"/>
      <c r="B57" s="49"/>
      <c r="C57" s="54"/>
      <c r="D57" s="54"/>
      <c r="E57" s="54"/>
      <c r="F57" s="54"/>
      <c r="G57" s="54"/>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row>
    <row r="58" spans="1:79" ht="21" customHeight="1" collapsed="1" x14ac:dyDescent="0.15">
      <c r="A58" s="49"/>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row>
    <row r="59" spans="1:79" ht="24" x14ac:dyDescent="0.15">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row>
    <row r="60" spans="1:79" ht="24" x14ac:dyDescent="0.15">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row>
    <row r="61" spans="1:79" ht="24" x14ac:dyDescent="0.15">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row>
    <row r="62" spans="1:79" ht="24" x14ac:dyDescent="0.15">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row>
    <row r="63" spans="1:79" ht="24" x14ac:dyDescent="0.15">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row>
    <row r="64" spans="1:79" ht="24" x14ac:dyDescent="0.15">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row>
    <row r="65" spans="1:79" ht="24" x14ac:dyDescent="0.15">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row>
    <row r="66" spans="1:79" ht="24" x14ac:dyDescent="0.15">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row>
    <row r="67" spans="1:79" ht="24" x14ac:dyDescent="0.15">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row>
    <row r="68" spans="1:79" ht="24" x14ac:dyDescent="0.15">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row>
    <row r="69" spans="1:79" ht="24" x14ac:dyDescent="0.15">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row>
    <row r="70" spans="1:79" ht="24" x14ac:dyDescent="0.15">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row>
    <row r="71" spans="1:79" ht="24" x14ac:dyDescent="0.1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row>
    <row r="72" spans="1:79" ht="24" x14ac:dyDescent="0.1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row>
    <row r="73" spans="1:79" ht="24" x14ac:dyDescent="0.1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row>
    <row r="74" spans="1:79" ht="24" x14ac:dyDescent="0.15">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row>
    <row r="75" spans="1:79" ht="24" x14ac:dyDescent="0.15">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row>
    <row r="76" spans="1:79" ht="24" x14ac:dyDescent="0.15">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row>
    <row r="77" spans="1:79" ht="24" x14ac:dyDescent="0.15">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row>
    <row r="78" spans="1:79" ht="24" x14ac:dyDescent="0.15">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row>
    <row r="79" spans="1:79" ht="24" x14ac:dyDescent="0.15">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row>
    <row r="80" spans="1:79" ht="24" x14ac:dyDescent="0.15">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row>
    <row r="81" spans="1:79" ht="24" x14ac:dyDescent="0.15">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row>
    <row r="82" spans="1:79" ht="24" x14ac:dyDescent="0.15">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row>
    <row r="83" spans="1:79" ht="24" x14ac:dyDescent="0.15">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row>
    <row r="84" spans="1:79" ht="24" x14ac:dyDescent="0.15">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row>
    <row r="85" spans="1:79" ht="24" x14ac:dyDescent="0.15">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row>
    <row r="86" spans="1:79" ht="24" x14ac:dyDescent="0.15">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row>
    <row r="87" spans="1:79" ht="24" x14ac:dyDescent="0.15">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row>
    <row r="88" spans="1:79" ht="24" x14ac:dyDescent="0.15">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row>
    <row r="89" spans="1:79" ht="24" x14ac:dyDescent="0.15">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row>
    <row r="90" spans="1:79" ht="24" x14ac:dyDescent="0.15">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row>
    <row r="91" spans="1:79" ht="24" x14ac:dyDescent="0.15">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row>
    <row r="92" spans="1:79" ht="24" x14ac:dyDescent="0.15">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row>
    <row r="93" spans="1:79" ht="24" x14ac:dyDescent="0.15">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row>
    <row r="94" spans="1:79" ht="24" x14ac:dyDescent="0.15">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row>
    <row r="95" spans="1:79" ht="24" x14ac:dyDescent="0.15">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row>
    <row r="96" spans="1:79" ht="24" x14ac:dyDescent="0.15">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row>
    <row r="97" spans="1:79" ht="24" x14ac:dyDescent="0.15">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row>
    <row r="98" spans="1:79" ht="24" x14ac:dyDescent="0.15">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row>
    <row r="99" spans="1:79" ht="24" x14ac:dyDescent="0.15">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row>
    <row r="100" spans="1:79" ht="24" x14ac:dyDescent="0.1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row>
    <row r="101" spans="1:79" ht="24" x14ac:dyDescent="0.1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row>
    <row r="102" spans="1:79" ht="24" x14ac:dyDescent="0.1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row>
    <row r="103" spans="1:79" ht="24" x14ac:dyDescent="0.1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row>
    <row r="104" spans="1:79" ht="24" x14ac:dyDescent="0.1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row>
    <row r="105" spans="1:79" ht="24" x14ac:dyDescent="0.1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row>
    <row r="106" spans="1:79" ht="24" x14ac:dyDescent="0.1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row>
    <row r="107" spans="1:79" ht="24" x14ac:dyDescent="0.1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row>
    <row r="108" spans="1:79" ht="24" x14ac:dyDescent="0.1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row>
    <row r="109" spans="1:79" ht="24" x14ac:dyDescent="0.1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row>
    <row r="110" spans="1:79" ht="24" x14ac:dyDescent="0.1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row>
    <row r="111" spans="1:79" ht="24" x14ac:dyDescent="0.1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row>
    <row r="112" spans="1:79" ht="24" x14ac:dyDescent="0.1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row>
    <row r="113" spans="1:79" ht="24" x14ac:dyDescent="0.1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row>
    <row r="114" spans="1:79" ht="24" x14ac:dyDescent="0.1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row>
    <row r="115" spans="1:79" ht="24" x14ac:dyDescent="0.1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row>
    <row r="116" spans="1:79" ht="24" x14ac:dyDescent="0.1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row>
    <row r="117" spans="1:79" ht="24" x14ac:dyDescent="0.1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row>
    <row r="118" spans="1:79" ht="24" x14ac:dyDescent="0.1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row>
    <row r="119" spans="1:79" ht="24" x14ac:dyDescent="0.1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row>
    <row r="120" spans="1:79" ht="24" x14ac:dyDescent="0.1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row>
    <row r="121" spans="1:79" ht="24" x14ac:dyDescent="0.1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row>
    <row r="122" spans="1:79" ht="24" x14ac:dyDescent="0.1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row>
    <row r="123" spans="1:79" ht="24" x14ac:dyDescent="0.1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row>
    <row r="124" spans="1:79" ht="24" x14ac:dyDescent="0.1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row>
    <row r="125" spans="1:79" ht="24" x14ac:dyDescent="0.1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row>
    <row r="126" spans="1:79" ht="24" x14ac:dyDescent="0.1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row>
    <row r="127" spans="1:79" ht="24" x14ac:dyDescent="0.1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row>
    <row r="128" spans="1:79" ht="24" x14ac:dyDescent="0.1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row>
    <row r="129" spans="1:79" ht="24" x14ac:dyDescent="0.1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row>
    <row r="130" spans="1:79" ht="24" x14ac:dyDescent="0.1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row>
    <row r="131" spans="1:79" ht="24" x14ac:dyDescent="0.1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row>
    <row r="132" spans="1:79" ht="24" x14ac:dyDescent="0.1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row>
    <row r="133" spans="1:79" ht="24" x14ac:dyDescent="0.1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row>
    <row r="134" spans="1:79" ht="24" x14ac:dyDescent="0.1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row>
    <row r="135" spans="1:79" ht="24" x14ac:dyDescent="0.1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row>
    <row r="136" spans="1:79" ht="24" x14ac:dyDescent="0.1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row>
    <row r="137" spans="1:79" ht="24" x14ac:dyDescent="0.1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row>
    <row r="138" spans="1:79" ht="24" x14ac:dyDescent="0.1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row>
    <row r="139" spans="1:79" ht="24" x14ac:dyDescent="0.1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row>
    <row r="140" spans="1:79" ht="24" x14ac:dyDescent="0.1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row>
    <row r="141" spans="1:79" ht="24" x14ac:dyDescent="0.1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row>
    <row r="142" spans="1:79" ht="24" x14ac:dyDescent="0.1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row>
    <row r="143" spans="1:79" ht="24" x14ac:dyDescent="0.1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row>
    <row r="144" spans="1:79" ht="24" x14ac:dyDescent="0.1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row>
    <row r="145" spans="1:79" ht="24" x14ac:dyDescent="0.1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row>
    <row r="146" spans="1:79" ht="24" x14ac:dyDescent="0.1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row>
    <row r="147" spans="1:79" ht="24" x14ac:dyDescent="0.1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row>
    <row r="148" spans="1:79" ht="24" x14ac:dyDescent="0.1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row>
    <row r="149" spans="1:79" ht="24" x14ac:dyDescent="0.1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row>
    <row r="150" spans="1:79" ht="24" x14ac:dyDescent="0.1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row>
    <row r="151" spans="1:79" ht="24" x14ac:dyDescent="0.1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row>
    <row r="152" spans="1:79" ht="24" x14ac:dyDescent="0.1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row>
    <row r="153" spans="1:79" ht="24" x14ac:dyDescent="0.1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row>
    <row r="154" spans="1:79" ht="24" x14ac:dyDescent="0.1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row>
    <row r="155" spans="1:79" ht="24" x14ac:dyDescent="0.1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row>
    <row r="156" spans="1:79" ht="24" x14ac:dyDescent="0.1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row>
    <row r="157" spans="1:79" ht="24" x14ac:dyDescent="0.1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row>
    <row r="158" spans="1:79" ht="24" x14ac:dyDescent="0.1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row>
    <row r="159" spans="1:79" ht="24" x14ac:dyDescent="0.1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row>
    <row r="160" spans="1:79" ht="24" x14ac:dyDescent="0.1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row>
    <row r="161" spans="1:79" ht="24" x14ac:dyDescent="0.1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row>
    <row r="162" spans="1:79" ht="24" x14ac:dyDescent="0.1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row>
    <row r="163" spans="1:79" ht="24" x14ac:dyDescent="0.1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row>
    <row r="164" spans="1:79" ht="24" x14ac:dyDescent="0.1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row>
    <row r="165" spans="1:79" ht="24" x14ac:dyDescent="0.1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row>
    <row r="166" spans="1:79" ht="24" x14ac:dyDescent="0.1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row>
    <row r="167" spans="1:79" ht="24" x14ac:dyDescent="0.1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row>
    <row r="168" spans="1:79" ht="24" x14ac:dyDescent="0.1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row>
    <row r="169" spans="1:79" ht="24" x14ac:dyDescent="0.1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row>
    <row r="170" spans="1:79" ht="24" x14ac:dyDescent="0.1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row>
    <row r="171" spans="1:79" ht="24" x14ac:dyDescent="0.1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row>
    <row r="172" spans="1:79" ht="24" x14ac:dyDescent="0.1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row>
    <row r="173" spans="1:79" ht="24" x14ac:dyDescent="0.1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row>
    <row r="174" spans="1:79" ht="24" x14ac:dyDescent="0.1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row>
    <row r="175" spans="1:79" ht="24" x14ac:dyDescent="0.1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row>
    <row r="176" spans="1:79" ht="24" x14ac:dyDescent="0.1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row>
    <row r="177" spans="1:79" ht="24" x14ac:dyDescent="0.1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row>
    <row r="178" spans="1:79" ht="24" x14ac:dyDescent="0.1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row>
    <row r="179" spans="1:79" ht="24" x14ac:dyDescent="0.1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row>
    <row r="180" spans="1:79" ht="24" x14ac:dyDescent="0.1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row>
    <row r="181" spans="1:79" ht="24" x14ac:dyDescent="0.1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row>
    <row r="182" spans="1:79" ht="24" x14ac:dyDescent="0.1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row>
    <row r="183" spans="1:79" ht="24" x14ac:dyDescent="0.1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row>
    <row r="184" spans="1:79" ht="24" x14ac:dyDescent="0.1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row>
    <row r="185" spans="1:79" ht="24" x14ac:dyDescent="0.1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row>
    <row r="186" spans="1:79" ht="24" x14ac:dyDescent="0.1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row>
    <row r="187" spans="1:79" ht="24" x14ac:dyDescent="0.1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row>
    <row r="188" spans="1:79" ht="24" x14ac:dyDescent="0.1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row>
    <row r="189" spans="1:79" ht="24" x14ac:dyDescent="0.1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row>
    <row r="190" spans="1:79" ht="24" x14ac:dyDescent="0.1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row>
    <row r="191" spans="1:79" ht="24" x14ac:dyDescent="0.1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row>
    <row r="192" spans="1:79" ht="24" x14ac:dyDescent="0.1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row>
    <row r="193" spans="1:79" ht="24" x14ac:dyDescent="0.1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row>
    <row r="194" spans="1:79" ht="24" x14ac:dyDescent="0.1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row>
    <row r="195" spans="1:79" ht="24" x14ac:dyDescent="0.1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row>
    <row r="196" spans="1:79" ht="24" x14ac:dyDescent="0.1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row>
    <row r="197" spans="1:79" ht="24" x14ac:dyDescent="0.1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row>
    <row r="198" spans="1:79" ht="24" x14ac:dyDescent="0.1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row>
    <row r="199" spans="1:79" ht="24" x14ac:dyDescent="0.1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row>
    <row r="200" spans="1:79" ht="24" x14ac:dyDescent="0.1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row>
    <row r="201" spans="1:79" ht="24" x14ac:dyDescent="0.1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row>
    <row r="202" spans="1:79" ht="24" x14ac:dyDescent="0.1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row>
    <row r="203" spans="1:79" ht="24" x14ac:dyDescent="0.1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row>
    <row r="204" spans="1:79" ht="24" x14ac:dyDescent="0.1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row>
    <row r="205" spans="1:79" ht="24" x14ac:dyDescent="0.1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row>
    <row r="206" spans="1:79" ht="24" x14ac:dyDescent="0.1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row>
    <row r="207" spans="1:79" ht="24" x14ac:dyDescent="0.1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row>
    <row r="208" spans="1:79" ht="24" x14ac:dyDescent="0.1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row>
    <row r="209" spans="1:79" ht="24" x14ac:dyDescent="0.1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row>
    <row r="210" spans="1:79" ht="24" x14ac:dyDescent="0.1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row>
    <row r="211" spans="1:79" ht="24" x14ac:dyDescent="0.1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row>
    <row r="212" spans="1:79" ht="24" x14ac:dyDescent="0.1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row>
    <row r="213" spans="1:79" ht="24" x14ac:dyDescent="0.1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row>
    <row r="214" spans="1:79" ht="24" x14ac:dyDescent="0.1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row>
    <row r="215" spans="1:79" ht="24" x14ac:dyDescent="0.1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row>
    <row r="216" spans="1:79" ht="24" x14ac:dyDescent="0.1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row>
    <row r="217" spans="1:79" ht="24" x14ac:dyDescent="0.1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row>
    <row r="218" spans="1:79" ht="24" x14ac:dyDescent="0.1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row>
    <row r="219" spans="1:79" ht="24" x14ac:dyDescent="0.1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row>
    <row r="220" spans="1:79" ht="24" x14ac:dyDescent="0.1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row>
    <row r="221" spans="1:79" ht="24" x14ac:dyDescent="0.1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row>
    <row r="222" spans="1:79" ht="24" x14ac:dyDescent="0.1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row>
    <row r="223" spans="1:79" ht="24" x14ac:dyDescent="0.1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row>
    <row r="224" spans="1:79" ht="24" x14ac:dyDescent="0.1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row>
    <row r="225" spans="1:79" ht="24" x14ac:dyDescent="0.1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c r="BS225" s="49"/>
      <c r="BT225" s="49"/>
      <c r="BU225" s="49"/>
      <c r="BV225" s="49"/>
      <c r="BW225" s="49"/>
      <c r="BX225" s="49"/>
      <c r="BY225" s="49"/>
      <c r="BZ225" s="49"/>
      <c r="CA225" s="49"/>
    </row>
    <row r="226" spans="1:79" ht="24" x14ac:dyDescent="0.1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row>
    <row r="227" spans="1:79" ht="24" x14ac:dyDescent="0.1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row>
    <row r="228" spans="1:79" ht="24" x14ac:dyDescent="0.1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c r="BS228" s="49"/>
      <c r="BT228" s="49"/>
      <c r="BU228" s="49"/>
      <c r="BV228" s="49"/>
      <c r="BW228" s="49"/>
      <c r="BX228" s="49"/>
      <c r="BY228" s="49"/>
      <c r="BZ228" s="49"/>
      <c r="CA228" s="49"/>
    </row>
    <row r="229" spans="1:79" ht="24" x14ac:dyDescent="0.1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49"/>
      <c r="BZ229" s="49"/>
      <c r="CA229" s="49"/>
    </row>
    <row r="230" spans="1:79" ht="24" x14ac:dyDescent="0.1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row>
    <row r="231" spans="1:79" ht="24" x14ac:dyDescent="0.1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row>
    <row r="232" spans="1:79" ht="24" x14ac:dyDescent="0.1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c r="BS232" s="49"/>
      <c r="BT232" s="49"/>
      <c r="BU232" s="49"/>
      <c r="BV232" s="49"/>
      <c r="BW232" s="49"/>
      <c r="BX232" s="49"/>
      <c r="BY232" s="49"/>
      <c r="BZ232" s="49"/>
      <c r="CA232" s="49"/>
    </row>
    <row r="233" spans="1:79" ht="24" x14ac:dyDescent="0.1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c r="BS233" s="49"/>
      <c r="BT233" s="49"/>
      <c r="BU233" s="49"/>
      <c r="BV233" s="49"/>
      <c r="BW233" s="49"/>
      <c r="BX233" s="49"/>
      <c r="BY233" s="49"/>
      <c r="BZ233" s="49"/>
      <c r="CA233" s="49"/>
    </row>
    <row r="234" spans="1:79" ht="24" x14ac:dyDescent="0.1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row>
    <row r="235" spans="1:79" ht="24" x14ac:dyDescent="0.1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c r="BS235" s="49"/>
      <c r="BT235" s="49"/>
      <c r="BU235" s="49"/>
      <c r="BV235" s="49"/>
      <c r="BW235" s="49"/>
      <c r="BX235" s="49"/>
      <c r="BY235" s="49"/>
      <c r="BZ235" s="49"/>
      <c r="CA235" s="49"/>
    </row>
    <row r="236" spans="1:79" ht="24" x14ac:dyDescent="0.1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c r="BS236" s="49"/>
      <c r="BT236" s="49"/>
      <c r="BU236" s="49"/>
      <c r="BV236" s="49"/>
      <c r="BW236" s="49"/>
      <c r="BX236" s="49"/>
      <c r="BY236" s="49"/>
      <c r="BZ236" s="49"/>
      <c r="CA236" s="49"/>
    </row>
    <row r="237" spans="1:79" ht="24" x14ac:dyDescent="0.1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row>
    <row r="238" spans="1:79" ht="24" x14ac:dyDescent="0.1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row>
    <row r="239" spans="1:79" ht="24" x14ac:dyDescent="0.1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row>
    <row r="240" spans="1:79" ht="24" x14ac:dyDescent="0.1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row>
    <row r="241" spans="1:79" ht="24" x14ac:dyDescent="0.1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c r="BS241" s="49"/>
      <c r="BT241" s="49"/>
      <c r="BU241" s="49"/>
      <c r="BV241" s="49"/>
      <c r="BW241" s="49"/>
      <c r="BX241" s="49"/>
      <c r="BY241" s="49"/>
      <c r="BZ241" s="49"/>
      <c r="CA241" s="49"/>
    </row>
    <row r="242" spans="1:79" ht="24" x14ac:dyDescent="0.1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c r="BS242" s="49"/>
      <c r="BT242" s="49"/>
      <c r="BU242" s="49"/>
      <c r="BV242" s="49"/>
      <c r="BW242" s="49"/>
      <c r="BX242" s="49"/>
      <c r="BY242" s="49"/>
      <c r="BZ242" s="49"/>
      <c r="CA242" s="49"/>
    </row>
    <row r="243" spans="1:79" ht="24" x14ac:dyDescent="0.1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row>
    <row r="244" spans="1:79" ht="24" x14ac:dyDescent="0.1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row>
    <row r="245" spans="1:79" ht="24" x14ac:dyDescent="0.1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row>
    <row r="246" spans="1:79" ht="24" x14ac:dyDescent="0.1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row>
    <row r="247" spans="1:79" ht="24" x14ac:dyDescent="0.1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row>
    <row r="248" spans="1:79" ht="24" x14ac:dyDescent="0.1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row>
    <row r="249" spans="1:79" ht="24" x14ac:dyDescent="0.1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row>
    <row r="250" spans="1:79" ht="24" x14ac:dyDescent="0.1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c r="BS250" s="49"/>
      <c r="BT250" s="49"/>
      <c r="BU250" s="49"/>
      <c r="BV250" s="49"/>
      <c r="BW250" s="49"/>
      <c r="BX250" s="49"/>
      <c r="BY250" s="49"/>
      <c r="BZ250" s="49"/>
      <c r="CA250" s="49"/>
    </row>
    <row r="251" spans="1:79" ht="24" x14ac:dyDescent="0.1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row>
    <row r="252" spans="1:79" ht="24" x14ac:dyDescent="0.1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c r="BS252" s="49"/>
      <c r="BT252" s="49"/>
      <c r="BU252" s="49"/>
      <c r="BV252" s="49"/>
      <c r="BW252" s="49"/>
      <c r="BX252" s="49"/>
      <c r="BY252" s="49"/>
      <c r="BZ252" s="49"/>
      <c r="CA252" s="49"/>
    </row>
    <row r="253" spans="1:79" ht="24" x14ac:dyDescent="0.1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c r="BA253" s="49"/>
      <c r="BB253" s="49"/>
      <c r="BC253" s="49"/>
      <c r="BD253" s="49"/>
      <c r="BE253" s="49"/>
      <c r="BF253" s="49"/>
      <c r="BG253" s="49"/>
      <c r="BH253" s="49"/>
      <c r="BI253" s="49"/>
      <c r="BJ253" s="49"/>
      <c r="BK253" s="49"/>
      <c r="BL253" s="49"/>
      <c r="BM253" s="49"/>
      <c r="BN253" s="49"/>
      <c r="BO253" s="49"/>
      <c r="BP253" s="49"/>
      <c r="BQ253" s="49"/>
      <c r="BR253" s="49"/>
      <c r="BS253" s="49"/>
      <c r="BT253" s="49"/>
      <c r="BU253" s="49"/>
      <c r="BV253" s="49"/>
      <c r="BW253" s="49"/>
      <c r="BX253" s="49"/>
      <c r="BY253" s="49"/>
      <c r="BZ253" s="49"/>
      <c r="CA253" s="49"/>
    </row>
    <row r="254" spans="1:79" ht="24" x14ac:dyDescent="0.1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c r="BA254" s="49"/>
      <c r="BB254" s="49"/>
      <c r="BC254" s="49"/>
      <c r="BD254" s="49"/>
      <c r="BE254" s="49"/>
      <c r="BF254" s="49"/>
      <c r="BG254" s="49"/>
      <c r="BH254" s="49"/>
      <c r="BI254" s="49"/>
      <c r="BJ254" s="49"/>
      <c r="BK254" s="49"/>
      <c r="BL254" s="49"/>
      <c r="BM254" s="49"/>
      <c r="BN254" s="49"/>
      <c r="BO254" s="49"/>
      <c r="BP254" s="49"/>
      <c r="BQ254" s="49"/>
      <c r="BR254" s="49"/>
      <c r="BS254" s="49"/>
      <c r="BT254" s="49"/>
      <c r="BU254" s="49"/>
      <c r="BV254" s="49"/>
      <c r="BW254" s="49"/>
      <c r="BX254" s="49"/>
      <c r="BY254" s="49"/>
      <c r="BZ254" s="49"/>
      <c r="CA254" s="49"/>
    </row>
    <row r="255" spans="1:79" ht="24" x14ac:dyDescent="0.1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c r="BA255" s="49"/>
      <c r="BB255" s="49"/>
      <c r="BC255" s="49"/>
      <c r="BD255" s="49"/>
      <c r="BE255" s="49"/>
      <c r="BF255" s="49"/>
      <c r="BG255" s="49"/>
      <c r="BH255" s="49"/>
      <c r="BI255" s="49"/>
      <c r="BJ255" s="49"/>
      <c r="BK255" s="49"/>
      <c r="BL255" s="49"/>
      <c r="BM255" s="49"/>
      <c r="BN255" s="49"/>
      <c r="BO255" s="49"/>
      <c r="BP255" s="49"/>
      <c r="BQ255" s="49"/>
      <c r="BR255" s="49"/>
      <c r="BS255" s="49"/>
      <c r="BT255" s="49"/>
      <c r="BU255" s="49"/>
      <c r="BV255" s="49"/>
      <c r="BW255" s="49"/>
      <c r="BX255" s="49"/>
      <c r="BY255" s="49"/>
      <c r="BZ255" s="49"/>
      <c r="CA255" s="49"/>
    </row>
    <row r="256" spans="1:79" ht="24" x14ac:dyDescent="0.1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c r="BA256" s="49"/>
      <c r="BB256" s="49"/>
      <c r="BC256" s="49"/>
      <c r="BD256" s="49"/>
      <c r="BE256" s="49"/>
      <c r="BF256" s="49"/>
      <c r="BG256" s="49"/>
      <c r="BH256" s="49"/>
      <c r="BI256" s="49"/>
      <c r="BJ256" s="49"/>
      <c r="BK256" s="49"/>
      <c r="BL256" s="49"/>
      <c r="BM256" s="49"/>
      <c r="BN256" s="49"/>
      <c r="BO256" s="49"/>
      <c r="BP256" s="49"/>
      <c r="BQ256" s="49"/>
      <c r="BR256" s="49"/>
      <c r="BS256" s="49"/>
      <c r="BT256" s="49"/>
      <c r="BU256" s="49"/>
      <c r="BV256" s="49"/>
      <c r="BW256" s="49"/>
      <c r="BX256" s="49"/>
      <c r="BY256" s="49"/>
      <c r="BZ256" s="49"/>
      <c r="CA256" s="49"/>
    </row>
    <row r="257" spans="1:79" ht="24" x14ac:dyDescent="0.1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c r="BA257" s="49"/>
      <c r="BB257" s="49"/>
      <c r="BC257" s="49"/>
      <c r="BD257" s="49"/>
      <c r="BE257" s="49"/>
      <c r="BF257" s="49"/>
      <c r="BG257" s="49"/>
      <c r="BH257" s="49"/>
      <c r="BI257" s="49"/>
      <c r="BJ257" s="49"/>
      <c r="BK257" s="49"/>
      <c r="BL257" s="49"/>
      <c r="BM257" s="49"/>
      <c r="BN257" s="49"/>
      <c r="BO257" s="49"/>
      <c r="BP257" s="49"/>
      <c r="BQ257" s="49"/>
      <c r="BR257" s="49"/>
      <c r="BS257" s="49"/>
      <c r="BT257" s="49"/>
      <c r="BU257" s="49"/>
      <c r="BV257" s="49"/>
      <c r="BW257" s="49"/>
      <c r="BX257" s="49"/>
      <c r="BY257" s="49"/>
      <c r="BZ257" s="49"/>
      <c r="CA257" s="49"/>
    </row>
    <row r="258" spans="1:79" ht="24" x14ac:dyDescent="0.1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c r="BA258" s="49"/>
      <c r="BB258" s="49"/>
      <c r="BC258" s="49"/>
      <c r="BD258" s="49"/>
      <c r="BE258" s="49"/>
      <c r="BF258" s="49"/>
      <c r="BG258" s="49"/>
      <c r="BH258" s="49"/>
      <c r="BI258" s="49"/>
      <c r="BJ258" s="49"/>
      <c r="BK258" s="49"/>
      <c r="BL258" s="49"/>
      <c r="BM258" s="49"/>
      <c r="BN258" s="49"/>
      <c r="BO258" s="49"/>
      <c r="BP258" s="49"/>
      <c r="BQ258" s="49"/>
      <c r="BR258" s="49"/>
      <c r="BS258" s="49"/>
      <c r="BT258" s="49"/>
      <c r="BU258" s="49"/>
      <c r="BV258" s="49"/>
      <c r="BW258" s="49"/>
      <c r="BX258" s="49"/>
      <c r="BY258" s="49"/>
      <c r="BZ258" s="49"/>
      <c r="CA258" s="49"/>
    </row>
    <row r="259" spans="1:79" ht="24" x14ac:dyDescent="0.1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c r="BS259" s="49"/>
      <c r="BT259" s="49"/>
      <c r="BU259" s="49"/>
      <c r="BV259" s="49"/>
      <c r="BW259" s="49"/>
      <c r="BX259" s="49"/>
      <c r="BY259" s="49"/>
      <c r="BZ259" s="49"/>
      <c r="CA259" s="49"/>
    </row>
    <row r="260" spans="1:79" ht="24" x14ac:dyDescent="0.1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c r="BA260" s="49"/>
      <c r="BB260" s="49"/>
      <c r="BC260" s="49"/>
      <c r="BD260" s="49"/>
      <c r="BE260" s="49"/>
      <c r="BF260" s="49"/>
      <c r="BG260" s="49"/>
      <c r="BH260" s="49"/>
      <c r="BI260" s="49"/>
      <c r="BJ260" s="49"/>
      <c r="BK260" s="49"/>
      <c r="BL260" s="49"/>
      <c r="BM260" s="49"/>
      <c r="BN260" s="49"/>
      <c r="BO260" s="49"/>
      <c r="BP260" s="49"/>
      <c r="BQ260" s="49"/>
      <c r="BR260" s="49"/>
      <c r="BS260" s="49"/>
      <c r="BT260" s="49"/>
      <c r="BU260" s="49"/>
      <c r="BV260" s="49"/>
      <c r="BW260" s="49"/>
      <c r="BX260" s="49"/>
      <c r="BY260" s="49"/>
      <c r="BZ260" s="49"/>
      <c r="CA260" s="49"/>
    </row>
    <row r="261" spans="1:79" ht="24" x14ac:dyDescent="0.1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row>
    <row r="262" spans="1:79" ht="24" x14ac:dyDescent="0.1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row>
    <row r="263" spans="1:79" ht="24" x14ac:dyDescent="0.1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row>
    <row r="264" spans="1:79" ht="24" x14ac:dyDescent="0.1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row>
    <row r="265" spans="1:79" ht="24" x14ac:dyDescent="0.1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row>
    <row r="266" spans="1:79" ht="24" x14ac:dyDescent="0.1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row>
    <row r="267" spans="1:79" ht="24" x14ac:dyDescent="0.1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row>
    <row r="268" spans="1:79" ht="24" x14ac:dyDescent="0.1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row>
    <row r="269" spans="1:79" ht="24" x14ac:dyDescent="0.1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row>
    <row r="270" spans="1:79" ht="24" x14ac:dyDescent="0.1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row>
    <row r="271" spans="1:79" ht="24" x14ac:dyDescent="0.1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row>
    <row r="272" spans="1:79" ht="24" x14ac:dyDescent="0.1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row>
    <row r="273" spans="1:79" ht="24" x14ac:dyDescent="0.1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row>
    <row r="274" spans="1:79" ht="24" x14ac:dyDescent="0.1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c r="BA274" s="49"/>
      <c r="BB274" s="49"/>
      <c r="BC274" s="49"/>
      <c r="BD274" s="49"/>
      <c r="BE274" s="49"/>
      <c r="BF274" s="49"/>
      <c r="BG274" s="49"/>
      <c r="BH274" s="49"/>
      <c r="BI274" s="49"/>
      <c r="BJ274" s="49"/>
      <c r="BK274" s="49"/>
      <c r="BL274" s="49"/>
      <c r="BM274" s="49"/>
      <c r="BN274" s="49"/>
      <c r="BO274" s="49"/>
      <c r="BP274" s="49"/>
      <c r="BQ274" s="49"/>
      <c r="BR274" s="49"/>
      <c r="BS274" s="49"/>
      <c r="BT274" s="49"/>
      <c r="BU274" s="49"/>
      <c r="BV274" s="49"/>
      <c r="BW274" s="49"/>
      <c r="BX274" s="49"/>
      <c r="BY274" s="49"/>
      <c r="BZ274" s="49"/>
      <c r="CA274" s="49"/>
    </row>
    <row r="275" spans="1:79" ht="24" x14ac:dyDescent="0.1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c r="BA275" s="49"/>
      <c r="BB275" s="49"/>
      <c r="BC275" s="49"/>
      <c r="BD275" s="49"/>
      <c r="BE275" s="49"/>
      <c r="BF275" s="49"/>
      <c r="BG275" s="49"/>
      <c r="BH275" s="49"/>
      <c r="BI275" s="49"/>
      <c r="BJ275" s="49"/>
      <c r="BK275" s="49"/>
      <c r="BL275" s="49"/>
      <c r="BM275" s="49"/>
      <c r="BN275" s="49"/>
      <c r="BO275" s="49"/>
      <c r="BP275" s="49"/>
      <c r="BQ275" s="49"/>
      <c r="BR275" s="49"/>
      <c r="BS275" s="49"/>
      <c r="BT275" s="49"/>
      <c r="BU275" s="49"/>
      <c r="BV275" s="49"/>
      <c r="BW275" s="49"/>
      <c r="BX275" s="49"/>
      <c r="BY275" s="49"/>
      <c r="BZ275" s="49"/>
      <c r="CA275" s="49"/>
    </row>
    <row r="276" spans="1:79" ht="24" x14ac:dyDescent="0.1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c r="BG276" s="49"/>
      <c r="BH276" s="49"/>
      <c r="BI276" s="49"/>
      <c r="BJ276" s="49"/>
      <c r="BK276" s="49"/>
      <c r="BL276" s="49"/>
      <c r="BM276" s="49"/>
      <c r="BN276" s="49"/>
      <c r="BO276" s="49"/>
      <c r="BP276" s="49"/>
      <c r="BQ276" s="49"/>
      <c r="BR276" s="49"/>
      <c r="BS276" s="49"/>
      <c r="BT276" s="49"/>
      <c r="BU276" s="49"/>
      <c r="BV276" s="49"/>
      <c r="BW276" s="49"/>
      <c r="BX276" s="49"/>
      <c r="BY276" s="49"/>
      <c r="BZ276" s="49"/>
      <c r="CA276" s="49"/>
    </row>
    <row r="277" spans="1:79" ht="24" x14ac:dyDescent="0.1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c r="BA277" s="49"/>
      <c r="BB277" s="49"/>
      <c r="BC277" s="49"/>
      <c r="BD277" s="49"/>
      <c r="BE277" s="49"/>
      <c r="BF277" s="49"/>
      <c r="BG277" s="49"/>
      <c r="BH277" s="49"/>
      <c r="BI277" s="49"/>
      <c r="BJ277" s="49"/>
      <c r="BK277" s="49"/>
      <c r="BL277" s="49"/>
      <c r="BM277" s="49"/>
      <c r="BN277" s="49"/>
      <c r="BO277" s="49"/>
      <c r="BP277" s="49"/>
      <c r="BQ277" s="49"/>
      <c r="BR277" s="49"/>
      <c r="BS277" s="49"/>
      <c r="BT277" s="49"/>
      <c r="BU277" s="49"/>
      <c r="BV277" s="49"/>
      <c r="BW277" s="49"/>
      <c r="BX277" s="49"/>
      <c r="BY277" s="49"/>
      <c r="BZ277" s="49"/>
      <c r="CA277" s="49"/>
    </row>
    <row r="278" spans="1:79" ht="24" x14ac:dyDescent="0.1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49"/>
      <c r="BN278" s="49"/>
      <c r="BO278" s="49"/>
      <c r="BP278" s="49"/>
      <c r="BQ278" s="49"/>
      <c r="BR278" s="49"/>
      <c r="BS278" s="49"/>
      <c r="BT278" s="49"/>
      <c r="BU278" s="49"/>
      <c r="BV278" s="49"/>
      <c r="BW278" s="49"/>
      <c r="BX278" s="49"/>
      <c r="BY278" s="49"/>
      <c r="BZ278" s="49"/>
      <c r="CA278" s="49"/>
    </row>
    <row r="279" spans="1:79" ht="24" x14ac:dyDescent="0.1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c r="BA279" s="49"/>
      <c r="BB279" s="49"/>
      <c r="BC279" s="49"/>
      <c r="BD279" s="49"/>
      <c r="BE279" s="49"/>
      <c r="BF279" s="49"/>
      <c r="BG279" s="49"/>
      <c r="BH279" s="49"/>
      <c r="BI279" s="49"/>
      <c r="BJ279" s="49"/>
      <c r="BK279" s="49"/>
      <c r="BL279" s="49"/>
      <c r="BM279" s="49"/>
      <c r="BN279" s="49"/>
      <c r="BO279" s="49"/>
      <c r="BP279" s="49"/>
      <c r="BQ279" s="49"/>
      <c r="BR279" s="49"/>
      <c r="BS279" s="49"/>
      <c r="BT279" s="49"/>
      <c r="BU279" s="49"/>
      <c r="BV279" s="49"/>
      <c r="BW279" s="49"/>
      <c r="BX279" s="49"/>
      <c r="BY279" s="49"/>
      <c r="BZ279" s="49"/>
      <c r="CA279" s="49"/>
    </row>
    <row r="280" spans="1:79" ht="24" x14ac:dyDescent="0.1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9"/>
      <c r="BH280" s="49"/>
      <c r="BI280" s="49"/>
      <c r="BJ280" s="49"/>
      <c r="BK280" s="49"/>
      <c r="BL280" s="49"/>
      <c r="BM280" s="49"/>
      <c r="BN280" s="49"/>
      <c r="BO280" s="49"/>
      <c r="BP280" s="49"/>
      <c r="BQ280" s="49"/>
      <c r="BR280" s="49"/>
      <c r="BS280" s="49"/>
      <c r="BT280" s="49"/>
      <c r="BU280" s="49"/>
      <c r="BV280" s="49"/>
      <c r="BW280" s="49"/>
      <c r="BX280" s="49"/>
      <c r="BY280" s="49"/>
      <c r="BZ280" s="49"/>
      <c r="CA280" s="49"/>
    </row>
    <row r="281" spans="1:79" ht="24" x14ac:dyDescent="0.1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c r="BG281" s="49"/>
      <c r="BH281" s="49"/>
      <c r="BI281" s="49"/>
      <c r="BJ281" s="49"/>
      <c r="BK281" s="49"/>
      <c r="BL281" s="49"/>
      <c r="BM281" s="49"/>
      <c r="BN281" s="49"/>
      <c r="BO281" s="49"/>
      <c r="BP281" s="49"/>
      <c r="BQ281" s="49"/>
      <c r="BR281" s="49"/>
      <c r="BS281" s="49"/>
      <c r="BT281" s="49"/>
      <c r="BU281" s="49"/>
      <c r="BV281" s="49"/>
      <c r="BW281" s="49"/>
      <c r="BX281" s="49"/>
      <c r="BY281" s="49"/>
      <c r="BZ281" s="49"/>
      <c r="CA281" s="49"/>
    </row>
    <row r="282" spans="1:79" ht="24" x14ac:dyDescent="0.1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c r="BC282" s="49"/>
      <c r="BD282" s="49"/>
      <c r="BE282" s="49"/>
      <c r="BF282" s="49"/>
      <c r="BG282" s="49"/>
      <c r="BH282" s="49"/>
      <c r="BI282" s="49"/>
      <c r="BJ282" s="49"/>
      <c r="BK282" s="49"/>
      <c r="BL282" s="49"/>
      <c r="BM282" s="49"/>
      <c r="BN282" s="49"/>
      <c r="BO282" s="49"/>
      <c r="BP282" s="49"/>
      <c r="BQ282" s="49"/>
      <c r="BR282" s="49"/>
      <c r="BS282" s="49"/>
      <c r="BT282" s="49"/>
      <c r="BU282" s="49"/>
      <c r="BV282" s="49"/>
      <c r="BW282" s="49"/>
      <c r="BX282" s="49"/>
      <c r="BY282" s="49"/>
      <c r="BZ282" s="49"/>
      <c r="CA282" s="49"/>
    </row>
    <row r="283" spans="1:79" ht="24" x14ac:dyDescent="0.1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c r="BA283" s="49"/>
      <c r="BB283" s="49"/>
      <c r="BC283" s="49"/>
      <c r="BD283" s="49"/>
      <c r="BE283" s="49"/>
      <c r="BF283" s="49"/>
      <c r="BG283" s="49"/>
      <c r="BH283" s="49"/>
      <c r="BI283" s="49"/>
      <c r="BJ283" s="49"/>
      <c r="BK283" s="49"/>
      <c r="BL283" s="49"/>
      <c r="BM283" s="49"/>
      <c r="BN283" s="49"/>
      <c r="BO283" s="49"/>
      <c r="BP283" s="49"/>
      <c r="BQ283" s="49"/>
      <c r="BR283" s="49"/>
      <c r="BS283" s="49"/>
      <c r="BT283" s="49"/>
      <c r="BU283" s="49"/>
      <c r="BV283" s="49"/>
      <c r="BW283" s="49"/>
      <c r="BX283" s="49"/>
      <c r="BY283" s="49"/>
      <c r="BZ283" s="49"/>
      <c r="CA283" s="49"/>
    </row>
    <row r="284" spans="1:79" ht="24" x14ac:dyDescent="0.1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c r="BA284" s="49"/>
      <c r="BB284" s="49"/>
      <c r="BC284" s="49"/>
      <c r="BD284" s="49"/>
      <c r="BE284" s="49"/>
      <c r="BF284" s="49"/>
      <c r="BG284" s="49"/>
      <c r="BH284" s="49"/>
      <c r="BI284" s="49"/>
      <c r="BJ284" s="49"/>
      <c r="BK284" s="49"/>
      <c r="BL284" s="49"/>
      <c r="BM284" s="49"/>
      <c r="BN284" s="49"/>
      <c r="BO284" s="49"/>
      <c r="BP284" s="49"/>
      <c r="BQ284" s="49"/>
      <c r="BR284" s="49"/>
      <c r="BS284" s="49"/>
      <c r="BT284" s="49"/>
      <c r="BU284" s="49"/>
      <c r="BV284" s="49"/>
      <c r="BW284" s="49"/>
      <c r="BX284" s="49"/>
      <c r="BY284" s="49"/>
      <c r="BZ284" s="49"/>
      <c r="CA284" s="49"/>
    </row>
    <row r="285" spans="1:79" ht="24" x14ac:dyDescent="0.1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c r="BS285" s="49"/>
      <c r="BT285" s="49"/>
      <c r="BU285" s="49"/>
      <c r="BV285" s="49"/>
      <c r="BW285" s="49"/>
      <c r="BX285" s="49"/>
      <c r="BY285" s="49"/>
      <c r="BZ285" s="49"/>
      <c r="CA285" s="49"/>
    </row>
    <row r="286" spans="1:79" ht="24" x14ac:dyDescent="0.1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c r="BA286" s="49"/>
      <c r="BB286" s="49"/>
      <c r="BC286" s="49"/>
      <c r="BD286" s="49"/>
      <c r="BE286" s="49"/>
      <c r="BF286" s="49"/>
      <c r="BG286" s="49"/>
      <c r="BH286" s="49"/>
      <c r="BI286" s="49"/>
      <c r="BJ286" s="49"/>
      <c r="BK286" s="49"/>
      <c r="BL286" s="49"/>
      <c r="BM286" s="49"/>
      <c r="BN286" s="49"/>
      <c r="BO286" s="49"/>
      <c r="BP286" s="49"/>
      <c r="BQ286" s="49"/>
      <c r="BR286" s="49"/>
      <c r="BS286" s="49"/>
      <c r="BT286" s="49"/>
      <c r="BU286" s="49"/>
      <c r="BV286" s="49"/>
      <c r="BW286" s="49"/>
      <c r="BX286" s="49"/>
      <c r="BY286" s="49"/>
      <c r="BZ286" s="49"/>
      <c r="CA286" s="49"/>
    </row>
    <row r="287" spans="1:79" ht="24" x14ac:dyDescent="0.1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c r="BA287" s="49"/>
      <c r="BB287" s="49"/>
      <c r="BC287" s="49"/>
      <c r="BD287" s="49"/>
      <c r="BE287" s="49"/>
      <c r="BF287" s="49"/>
      <c r="BG287" s="49"/>
      <c r="BH287" s="49"/>
      <c r="BI287" s="49"/>
      <c r="BJ287" s="49"/>
      <c r="BK287" s="49"/>
      <c r="BL287" s="49"/>
      <c r="BM287" s="49"/>
      <c r="BN287" s="49"/>
      <c r="BO287" s="49"/>
      <c r="BP287" s="49"/>
      <c r="BQ287" s="49"/>
      <c r="BR287" s="49"/>
      <c r="BS287" s="49"/>
      <c r="BT287" s="49"/>
      <c r="BU287" s="49"/>
      <c r="BV287" s="49"/>
      <c r="BW287" s="49"/>
      <c r="BX287" s="49"/>
      <c r="BY287" s="49"/>
      <c r="BZ287" s="49"/>
      <c r="CA287" s="49"/>
    </row>
    <row r="288" spans="1:79" ht="24" x14ac:dyDescent="0.1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c r="BC288" s="49"/>
      <c r="BD288" s="49"/>
      <c r="BE288" s="49"/>
      <c r="BF288" s="49"/>
      <c r="BG288" s="49"/>
      <c r="BH288" s="49"/>
      <c r="BI288" s="49"/>
      <c r="BJ288" s="49"/>
      <c r="BK288" s="49"/>
      <c r="BL288" s="49"/>
      <c r="BM288" s="49"/>
      <c r="BN288" s="49"/>
      <c r="BO288" s="49"/>
      <c r="BP288" s="49"/>
      <c r="BQ288" s="49"/>
      <c r="BR288" s="49"/>
      <c r="BS288" s="49"/>
      <c r="BT288" s="49"/>
      <c r="BU288" s="49"/>
      <c r="BV288" s="49"/>
      <c r="BW288" s="49"/>
      <c r="BX288" s="49"/>
      <c r="BY288" s="49"/>
      <c r="BZ288" s="49"/>
      <c r="CA288" s="49"/>
    </row>
    <row r="289" spans="1:79" ht="24" x14ac:dyDescent="0.1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49"/>
      <c r="BN289" s="49"/>
      <c r="BO289" s="49"/>
      <c r="BP289" s="49"/>
      <c r="BQ289" s="49"/>
      <c r="BR289" s="49"/>
      <c r="BS289" s="49"/>
      <c r="BT289" s="49"/>
      <c r="BU289" s="49"/>
      <c r="BV289" s="49"/>
      <c r="BW289" s="49"/>
      <c r="BX289" s="49"/>
      <c r="BY289" s="49"/>
      <c r="BZ289" s="49"/>
      <c r="CA289" s="49"/>
    </row>
    <row r="290" spans="1:79" ht="24" x14ac:dyDescent="0.1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row>
    <row r="291" spans="1:79" ht="24" x14ac:dyDescent="0.1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c r="BA291" s="49"/>
      <c r="BB291" s="49"/>
      <c r="BC291" s="49"/>
      <c r="BD291" s="49"/>
      <c r="BE291" s="49"/>
      <c r="BF291" s="49"/>
      <c r="BG291" s="49"/>
      <c r="BH291" s="49"/>
      <c r="BI291" s="49"/>
      <c r="BJ291" s="49"/>
      <c r="BK291" s="49"/>
      <c r="BL291" s="49"/>
      <c r="BM291" s="49"/>
      <c r="BN291" s="49"/>
      <c r="BO291" s="49"/>
      <c r="BP291" s="49"/>
      <c r="BQ291" s="49"/>
      <c r="BR291" s="49"/>
      <c r="BS291" s="49"/>
      <c r="BT291" s="49"/>
      <c r="BU291" s="49"/>
      <c r="BV291" s="49"/>
      <c r="BW291" s="49"/>
      <c r="BX291" s="49"/>
      <c r="BY291" s="49"/>
      <c r="BZ291" s="49"/>
      <c r="CA291" s="49"/>
    </row>
    <row r="292" spans="1:79" ht="24" x14ac:dyDescent="0.1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c r="BA292" s="49"/>
      <c r="BB292" s="49"/>
      <c r="BC292" s="49"/>
      <c r="BD292" s="49"/>
      <c r="BE292" s="49"/>
      <c r="BF292" s="49"/>
      <c r="BG292" s="49"/>
      <c r="BH292" s="49"/>
      <c r="BI292" s="49"/>
      <c r="BJ292" s="49"/>
      <c r="BK292" s="49"/>
      <c r="BL292" s="49"/>
      <c r="BM292" s="49"/>
      <c r="BN292" s="49"/>
      <c r="BO292" s="49"/>
      <c r="BP292" s="49"/>
      <c r="BQ292" s="49"/>
      <c r="BR292" s="49"/>
      <c r="BS292" s="49"/>
      <c r="BT292" s="49"/>
      <c r="BU292" s="49"/>
      <c r="BV292" s="49"/>
      <c r="BW292" s="49"/>
      <c r="BX292" s="49"/>
      <c r="BY292" s="49"/>
      <c r="BZ292" s="49"/>
      <c r="CA292" s="49"/>
    </row>
    <row r="293" spans="1:79" ht="24" x14ac:dyDescent="0.1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c r="BA293" s="49"/>
      <c r="BB293" s="49"/>
      <c r="BC293" s="49"/>
      <c r="BD293" s="49"/>
      <c r="BE293" s="49"/>
      <c r="BF293" s="49"/>
      <c r="BG293" s="49"/>
      <c r="BH293" s="49"/>
      <c r="BI293" s="49"/>
      <c r="BJ293" s="49"/>
      <c r="BK293" s="49"/>
      <c r="BL293" s="49"/>
      <c r="BM293" s="49"/>
      <c r="BN293" s="49"/>
      <c r="BO293" s="49"/>
      <c r="BP293" s="49"/>
      <c r="BQ293" s="49"/>
      <c r="BR293" s="49"/>
      <c r="BS293" s="49"/>
      <c r="BT293" s="49"/>
      <c r="BU293" s="49"/>
      <c r="BV293" s="49"/>
      <c r="BW293" s="49"/>
      <c r="BX293" s="49"/>
      <c r="BY293" s="49"/>
      <c r="BZ293" s="49"/>
      <c r="CA293" s="49"/>
    </row>
    <row r="294" spans="1:79" ht="24" x14ac:dyDescent="0.1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c r="BA294" s="49"/>
      <c r="BB294" s="49"/>
      <c r="BC294" s="49"/>
      <c r="BD294" s="49"/>
      <c r="BE294" s="49"/>
      <c r="BF294" s="49"/>
      <c r="BG294" s="49"/>
      <c r="BH294" s="49"/>
      <c r="BI294" s="49"/>
      <c r="BJ294" s="49"/>
      <c r="BK294" s="49"/>
      <c r="BL294" s="49"/>
      <c r="BM294" s="49"/>
      <c r="BN294" s="49"/>
      <c r="BO294" s="49"/>
      <c r="BP294" s="49"/>
      <c r="BQ294" s="49"/>
      <c r="BR294" s="49"/>
      <c r="BS294" s="49"/>
      <c r="BT294" s="49"/>
      <c r="BU294" s="49"/>
      <c r="BV294" s="49"/>
      <c r="BW294" s="49"/>
      <c r="BX294" s="49"/>
      <c r="BY294" s="49"/>
      <c r="BZ294" s="49"/>
      <c r="CA294" s="49"/>
    </row>
    <row r="295" spans="1:79" ht="24" x14ac:dyDescent="0.1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c r="BS295" s="49"/>
      <c r="BT295" s="49"/>
      <c r="BU295" s="49"/>
      <c r="BV295" s="49"/>
      <c r="BW295" s="49"/>
      <c r="BX295" s="49"/>
      <c r="BY295" s="49"/>
      <c r="BZ295" s="49"/>
      <c r="CA295" s="49"/>
    </row>
    <row r="296" spans="1:79" ht="24" x14ac:dyDescent="0.1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c r="BA296" s="49"/>
      <c r="BB296" s="49"/>
      <c r="BC296" s="49"/>
      <c r="BD296" s="49"/>
      <c r="BE296" s="49"/>
      <c r="BF296" s="49"/>
      <c r="BG296" s="49"/>
      <c r="BH296" s="49"/>
      <c r="BI296" s="49"/>
      <c r="BJ296" s="49"/>
      <c r="BK296" s="49"/>
      <c r="BL296" s="49"/>
      <c r="BM296" s="49"/>
      <c r="BN296" s="49"/>
      <c r="BO296" s="49"/>
      <c r="BP296" s="49"/>
      <c r="BQ296" s="49"/>
      <c r="BR296" s="49"/>
      <c r="BS296" s="49"/>
      <c r="BT296" s="49"/>
      <c r="BU296" s="49"/>
      <c r="BV296" s="49"/>
      <c r="BW296" s="49"/>
      <c r="BX296" s="49"/>
      <c r="BY296" s="49"/>
      <c r="BZ296" s="49"/>
      <c r="CA296" s="49"/>
    </row>
    <row r="297" spans="1:79" ht="24" x14ac:dyDescent="0.1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c r="BA297" s="49"/>
      <c r="BB297" s="49"/>
      <c r="BC297" s="49"/>
      <c r="BD297" s="49"/>
      <c r="BE297" s="49"/>
      <c r="BF297" s="49"/>
      <c r="BG297" s="49"/>
      <c r="BH297" s="49"/>
      <c r="BI297" s="49"/>
      <c r="BJ297" s="49"/>
      <c r="BK297" s="49"/>
      <c r="BL297" s="49"/>
      <c r="BM297" s="49"/>
      <c r="BN297" s="49"/>
      <c r="BO297" s="49"/>
      <c r="BP297" s="49"/>
      <c r="BQ297" s="49"/>
      <c r="BR297" s="49"/>
      <c r="BS297" s="49"/>
      <c r="BT297" s="49"/>
      <c r="BU297" s="49"/>
      <c r="BV297" s="49"/>
      <c r="BW297" s="49"/>
      <c r="BX297" s="49"/>
      <c r="BY297" s="49"/>
      <c r="BZ297" s="49"/>
      <c r="CA297" s="49"/>
    </row>
    <row r="298" spans="1:79" ht="24" x14ac:dyDescent="0.1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49"/>
      <c r="BD298" s="49"/>
      <c r="BE298" s="49"/>
      <c r="BF298" s="49"/>
      <c r="BG298" s="49"/>
      <c r="BH298" s="49"/>
      <c r="BI298" s="49"/>
      <c r="BJ298" s="49"/>
      <c r="BK298" s="49"/>
      <c r="BL298" s="49"/>
      <c r="BM298" s="49"/>
      <c r="BN298" s="49"/>
      <c r="BO298" s="49"/>
      <c r="BP298" s="49"/>
      <c r="BQ298" s="49"/>
      <c r="BR298" s="49"/>
      <c r="BS298" s="49"/>
      <c r="BT298" s="49"/>
      <c r="BU298" s="49"/>
      <c r="BV298" s="49"/>
      <c r="BW298" s="49"/>
      <c r="BX298" s="49"/>
      <c r="BY298" s="49"/>
      <c r="BZ298" s="49"/>
      <c r="CA298" s="49"/>
    </row>
    <row r="299" spans="1:79" ht="24" x14ac:dyDescent="0.1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c r="BA299" s="49"/>
      <c r="BB299" s="49"/>
      <c r="BC299" s="49"/>
      <c r="BD299" s="49"/>
      <c r="BE299" s="49"/>
      <c r="BF299" s="49"/>
      <c r="BG299" s="49"/>
      <c r="BH299" s="49"/>
      <c r="BI299" s="49"/>
      <c r="BJ299" s="49"/>
      <c r="BK299" s="49"/>
      <c r="BL299" s="49"/>
      <c r="BM299" s="49"/>
      <c r="BN299" s="49"/>
      <c r="BO299" s="49"/>
      <c r="BP299" s="49"/>
      <c r="BQ299" s="49"/>
      <c r="BR299" s="49"/>
      <c r="BS299" s="49"/>
      <c r="BT299" s="49"/>
      <c r="BU299" s="49"/>
      <c r="BV299" s="49"/>
      <c r="BW299" s="49"/>
      <c r="BX299" s="49"/>
      <c r="BY299" s="49"/>
      <c r="BZ299" s="49"/>
      <c r="CA299" s="49"/>
    </row>
    <row r="300" spans="1:79" ht="24" x14ac:dyDescent="0.1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c r="BA300" s="49"/>
      <c r="BB300" s="49"/>
      <c r="BC300" s="49"/>
      <c r="BD300" s="49"/>
      <c r="BE300" s="49"/>
      <c r="BF300" s="49"/>
      <c r="BG300" s="49"/>
      <c r="BH300" s="49"/>
      <c r="BI300" s="49"/>
      <c r="BJ300" s="49"/>
      <c r="BK300" s="49"/>
      <c r="BL300" s="49"/>
      <c r="BM300" s="49"/>
      <c r="BN300" s="49"/>
      <c r="BO300" s="49"/>
      <c r="BP300" s="49"/>
      <c r="BQ300" s="49"/>
      <c r="BR300" s="49"/>
      <c r="BS300" s="49"/>
      <c r="BT300" s="49"/>
      <c r="BU300" s="49"/>
      <c r="BV300" s="49"/>
      <c r="BW300" s="49"/>
      <c r="BX300" s="49"/>
      <c r="BY300" s="49"/>
      <c r="BZ300" s="49"/>
      <c r="CA300" s="49"/>
    </row>
    <row r="301" spans="1:79" ht="24" x14ac:dyDescent="0.1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c r="BA301" s="49"/>
      <c r="BB301" s="49"/>
      <c r="BC301" s="49"/>
      <c r="BD301" s="49"/>
      <c r="BE301" s="49"/>
      <c r="BF301" s="49"/>
      <c r="BG301" s="49"/>
      <c r="BH301" s="49"/>
      <c r="BI301" s="49"/>
      <c r="BJ301" s="49"/>
      <c r="BK301" s="49"/>
      <c r="BL301" s="49"/>
      <c r="BM301" s="49"/>
      <c r="BN301" s="49"/>
      <c r="BO301" s="49"/>
      <c r="BP301" s="49"/>
      <c r="BQ301" s="49"/>
      <c r="BR301" s="49"/>
      <c r="BS301" s="49"/>
      <c r="BT301" s="49"/>
      <c r="BU301" s="49"/>
      <c r="BV301" s="49"/>
      <c r="BW301" s="49"/>
      <c r="BX301" s="49"/>
      <c r="BY301" s="49"/>
      <c r="BZ301" s="49"/>
      <c r="CA301" s="49"/>
    </row>
    <row r="302" spans="1:79" ht="24" x14ac:dyDescent="0.1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row>
    <row r="303" spans="1:79" ht="24" x14ac:dyDescent="0.1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c r="BA303" s="49"/>
      <c r="BB303" s="49"/>
      <c r="BC303" s="49"/>
      <c r="BD303" s="49"/>
      <c r="BE303" s="49"/>
      <c r="BF303" s="49"/>
      <c r="BG303" s="49"/>
      <c r="BH303" s="49"/>
      <c r="BI303" s="49"/>
      <c r="BJ303" s="49"/>
      <c r="BK303" s="49"/>
      <c r="BL303" s="49"/>
      <c r="BM303" s="49"/>
      <c r="BN303" s="49"/>
      <c r="BO303" s="49"/>
      <c r="BP303" s="49"/>
      <c r="BQ303" s="49"/>
      <c r="BR303" s="49"/>
      <c r="BS303" s="49"/>
      <c r="BT303" s="49"/>
      <c r="BU303" s="49"/>
      <c r="BV303" s="49"/>
      <c r="BW303" s="49"/>
      <c r="BX303" s="49"/>
      <c r="BY303" s="49"/>
      <c r="BZ303" s="49"/>
      <c r="CA303" s="49"/>
    </row>
    <row r="304" spans="1:79" ht="24" x14ac:dyDescent="0.1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c r="BC304" s="49"/>
      <c r="BD304" s="49"/>
      <c r="BE304" s="49"/>
      <c r="BF304" s="49"/>
      <c r="BG304" s="49"/>
      <c r="BH304" s="49"/>
      <c r="BI304" s="49"/>
      <c r="BJ304" s="49"/>
      <c r="BK304" s="49"/>
      <c r="BL304" s="49"/>
      <c r="BM304" s="49"/>
      <c r="BN304" s="49"/>
      <c r="BO304" s="49"/>
      <c r="BP304" s="49"/>
      <c r="BQ304" s="49"/>
      <c r="BR304" s="49"/>
      <c r="BS304" s="49"/>
      <c r="BT304" s="49"/>
      <c r="BU304" s="49"/>
      <c r="BV304" s="49"/>
      <c r="BW304" s="49"/>
      <c r="BX304" s="49"/>
      <c r="BY304" s="49"/>
      <c r="BZ304" s="49"/>
      <c r="CA304" s="49"/>
    </row>
    <row r="305" spans="1:79" ht="24" x14ac:dyDescent="0.1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c r="BC305" s="49"/>
      <c r="BD305" s="49"/>
      <c r="BE305" s="49"/>
      <c r="BF305" s="49"/>
      <c r="BG305" s="49"/>
      <c r="BH305" s="49"/>
      <c r="BI305" s="49"/>
      <c r="BJ305" s="49"/>
      <c r="BK305" s="49"/>
      <c r="BL305" s="49"/>
      <c r="BM305" s="49"/>
      <c r="BN305" s="49"/>
      <c r="BO305" s="49"/>
      <c r="BP305" s="49"/>
      <c r="BQ305" s="49"/>
      <c r="BR305" s="49"/>
      <c r="BS305" s="49"/>
      <c r="BT305" s="49"/>
      <c r="BU305" s="49"/>
      <c r="BV305" s="49"/>
      <c r="BW305" s="49"/>
      <c r="BX305" s="49"/>
      <c r="BY305" s="49"/>
      <c r="BZ305" s="49"/>
      <c r="CA305" s="49"/>
    </row>
    <row r="306" spans="1:79" ht="24" x14ac:dyDescent="0.1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c r="BA306" s="49"/>
      <c r="BB306" s="49"/>
      <c r="BC306" s="49"/>
      <c r="BD306" s="49"/>
      <c r="BE306" s="49"/>
      <c r="BF306" s="49"/>
      <c r="BG306" s="49"/>
      <c r="BH306" s="49"/>
      <c r="BI306" s="49"/>
      <c r="BJ306" s="49"/>
      <c r="BK306" s="49"/>
      <c r="BL306" s="49"/>
      <c r="BM306" s="49"/>
      <c r="BN306" s="49"/>
      <c r="BO306" s="49"/>
      <c r="BP306" s="49"/>
      <c r="BQ306" s="49"/>
      <c r="BR306" s="49"/>
      <c r="BS306" s="49"/>
      <c r="BT306" s="49"/>
      <c r="BU306" s="49"/>
      <c r="BV306" s="49"/>
      <c r="BW306" s="49"/>
      <c r="BX306" s="49"/>
      <c r="BY306" s="49"/>
      <c r="BZ306" s="49"/>
      <c r="CA306" s="49"/>
    </row>
    <row r="307" spans="1:79" ht="24" x14ac:dyDescent="0.1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c r="BA307" s="49"/>
      <c r="BB307" s="49"/>
      <c r="BC307" s="49"/>
      <c r="BD307" s="49"/>
      <c r="BE307" s="49"/>
      <c r="BF307" s="49"/>
      <c r="BG307" s="49"/>
      <c r="BH307" s="49"/>
      <c r="BI307" s="49"/>
      <c r="BJ307" s="49"/>
      <c r="BK307" s="49"/>
      <c r="BL307" s="49"/>
      <c r="BM307" s="49"/>
      <c r="BN307" s="49"/>
      <c r="BO307" s="49"/>
      <c r="BP307" s="49"/>
      <c r="BQ307" s="49"/>
      <c r="BR307" s="49"/>
      <c r="BS307" s="49"/>
      <c r="BT307" s="49"/>
      <c r="BU307" s="49"/>
      <c r="BV307" s="49"/>
      <c r="BW307" s="49"/>
      <c r="BX307" s="49"/>
      <c r="BY307" s="49"/>
      <c r="BZ307" s="49"/>
      <c r="CA307" s="49"/>
    </row>
    <row r="308" spans="1:79" ht="24" x14ac:dyDescent="0.1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c r="BA308" s="49"/>
      <c r="BB308" s="49"/>
      <c r="BC308" s="49"/>
      <c r="BD308" s="49"/>
      <c r="BE308" s="49"/>
      <c r="BF308" s="49"/>
      <c r="BG308" s="49"/>
      <c r="BH308" s="49"/>
      <c r="BI308" s="49"/>
      <c r="BJ308" s="49"/>
      <c r="BK308" s="49"/>
      <c r="BL308" s="49"/>
      <c r="BM308" s="49"/>
      <c r="BN308" s="49"/>
      <c r="BO308" s="49"/>
      <c r="BP308" s="49"/>
      <c r="BQ308" s="49"/>
      <c r="BR308" s="49"/>
      <c r="BS308" s="49"/>
      <c r="BT308" s="49"/>
      <c r="BU308" s="49"/>
      <c r="BV308" s="49"/>
      <c r="BW308" s="49"/>
      <c r="BX308" s="49"/>
      <c r="BY308" s="49"/>
      <c r="BZ308" s="49"/>
      <c r="CA308" s="49"/>
    </row>
    <row r="309" spans="1:79" ht="24" x14ac:dyDescent="0.1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c r="BA309" s="49"/>
      <c r="BB309" s="49"/>
      <c r="BC309" s="49"/>
      <c r="BD309" s="49"/>
      <c r="BE309" s="49"/>
      <c r="BF309" s="49"/>
      <c r="BG309" s="49"/>
      <c r="BH309" s="49"/>
      <c r="BI309" s="49"/>
      <c r="BJ309" s="49"/>
      <c r="BK309" s="49"/>
      <c r="BL309" s="49"/>
      <c r="BM309" s="49"/>
      <c r="BN309" s="49"/>
      <c r="BO309" s="49"/>
      <c r="BP309" s="49"/>
      <c r="BQ309" s="49"/>
      <c r="BR309" s="49"/>
      <c r="BS309" s="49"/>
      <c r="BT309" s="49"/>
      <c r="BU309" s="49"/>
      <c r="BV309" s="49"/>
      <c r="BW309" s="49"/>
      <c r="BX309" s="49"/>
      <c r="BY309" s="49"/>
      <c r="BZ309" s="49"/>
      <c r="CA309" s="49"/>
    </row>
    <row r="310" spans="1:79" ht="24" x14ac:dyDescent="0.1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c r="BA310" s="49"/>
      <c r="BB310" s="49"/>
      <c r="BC310" s="49"/>
      <c r="BD310" s="49"/>
      <c r="BE310" s="49"/>
      <c r="BF310" s="49"/>
      <c r="BG310" s="49"/>
      <c r="BH310" s="49"/>
      <c r="BI310" s="49"/>
      <c r="BJ310" s="49"/>
      <c r="BK310" s="49"/>
      <c r="BL310" s="49"/>
      <c r="BM310" s="49"/>
      <c r="BN310" s="49"/>
      <c r="BO310" s="49"/>
      <c r="BP310" s="49"/>
      <c r="BQ310" s="49"/>
      <c r="BR310" s="49"/>
      <c r="BS310" s="49"/>
      <c r="BT310" s="49"/>
      <c r="BU310" s="49"/>
      <c r="BV310" s="49"/>
      <c r="BW310" s="49"/>
      <c r="BX310" s="49"/>
      <c r="BY310" s="49"/>
      <c r="BZ310" s="49"/>
      <c r="CA310" s="49"/>
    </row>
    <row r="311" spans="1:79" ht="24" x14ac:dyDescent="0.1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c r="BA311" s="49"/>
      <c r="BB311" s="49"/>
      <c r="BC311" s="49"/>
      <c r="BD311" s="49"/>
      <c r="BE311" s="49"/>
      <c r="BF311" s="49"/>
      <c r="BG311" s="49"/>
      <c r="BH311" s="49"/>
      <c r="BI311" s="49"/>
      <c r="BJ311" s="49"/>
      <c r="BK311" s="49"/>
      <c r="BL311" s="49"/>
      <c r="BM311" s="49"/>
      <c r="BN311" s="49"/>
      <c r="BO311" s="49"/>
      <c r="BP311" s="49"/>
      <c r="BQ311" s="49"/>
      <c r="BR311" s="49"/>
      <c r="BS311" s="49"/>
      <c r="BT311" s="49"/>
      <c r="BU311" s="49"/>
      <c r="BV311" s="49"/>
      <c r="BW311" s="49"/>
      <c r="BX311" s="49"/>
      <c r="BY311" s="49"/>
      <c r="BZ311" s="49"/>
      <c r="CA311" s="49"/>
    </row>
    <row r="312" spans="1:79" ht="24" x14ac:dyDescent="0.1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c r="BA312" s="49"/>
      <c r="BB312" s="49"/>
      <c r="BC312" s="49"/>
      <c r="BD312" s="49"/>
      <c r="BE312" s="49"/>
      <c r="BF312" s="49"/>
      <c r="BG312" s="49"/>
      <c r="BH312" s="49"/>
      <c r="BI312" s="49"/>
      <c r="BJ312" s="49"/>
      <c r="BK312" s="49"/>
      <c r="BL312" s="49"/>
      <c r="BM312" s="49"/>
      <c r="BN312" s="49"/>
      <c r="BO312" s="49"/>
      <c r="BP312" s="49"/>
      <c r="BQ312" s="49"/>
      <c r="BR312" s="49"/>
      <c r="BS312" s="49"/>
      <c r="BT312" s="49"/>
      <c r="BU312" s="49"/>
      <c r="BV312" s="49"/>
      <c r="BW312" s="49"/>
      <c r="BX312" s="49"/>
      <c r="BY312" s="49"/>
      <c r="BZ312" s="49"/>
      <c r="CA312" s="49"/>
    </row>
    <row r="313" spans="1:79" ht="24" x14ac:dyDescent="0.1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c r="BA313" s="49"/>
      <c r="BB313" s="49"/>
      <c r="BC313" s="49"/>
      <c r="BD313" s="49"/>
      <c r="BE313" s="49"/>
      <c r="BF313" s="49"/>
      <c r="BG313" s="49"/>
      <c r="BH313" s="49"/>
      <c r="BI313" s="49"/>
      <c r="BJ313" s="49"/>
      <c r="BK313" s="49"/>
      <c r="BL313" s="49"/>
      <c r="BM313" s="49"/>
      <c r="BN313" s="49"/>
      <c r="BO313" s="49"/>
      <c r="BP313" s="49"/>
      <c r="BQ313" s="49"/>
      <c r="BR313" s="49"/>
      <c r="BS313" s="49"/>
      <c r="BT313" s="49"/>
      <c r="BU313" s="49"/>
      <c r="BV313" s="49"/>
      <c r="BW313" s="49"/>
      <c r="BX313" s="49"/>
      <c r="BY313" s="49"/>
      <c r="BZ313" s="49"/>
      <c r="CA313" s="49"/>
    </row>
    <row r="314" spans="1:79" ht="24" x14ac:dyDescent="0.1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c r="BA314" s="49"/>
      <c r="BB314" s="49"/>
      <c r="BC314" s="49"/>
      <c r="BD314" s="49"/>
      <c r="BE314" s="49"/>
      <c r="BF314" s="49"/>
      <c r="BG314" s="49"/>
      <c r="BH314" s="49"/>
      <c r="BI314" s="49"/>
      <c r="BJ314" s="49"/>
      <c r="BK314" s="49"/>
      <c r="BL314" s="49"/>
      <c r="BM314" s="49"/>
      <c r="BN314" s="49"/>
      <c r="BO314" s="49"/>
      <c r="BP314" s="49"/>
      <c r="BQ314" s="49"/>
      <c r="BR314" s="49"/>
      <c r="BS314" s="49"/>
      <c r="BT314" s="49"/>
      <c r="BU314" s="49"/>
      <c r="BV314" s="49"/>
      <c r="BW314" s="49"/>
      <c r="BX314" s="49"/>
      <c r="BY314" s="49"/>
      <c r="BZ314" s="49"/>
      <c r="CA314" s="49"/>
    </row>
    <row r="315" spans="1:79" ht="24" x14ac:dyDescent="0.1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c r="BA315" s="49"/>
      <c r="BB315" s="49"/>
      <c r="BC315" s="49"/>
      <c r="BD315" s="49"/>
      <c r="BE315" s="49"/>
      <c r="BF315" s="49"/>
      <c r="BG315" s="49"/>
      <c r="BH315" s="49"/>
      <c r="BI315" s="49"/>
      <c r="BJ315" s="49"/>
      <c r="BK315" s="49"/>
      <c r="BL315" s="49"/>
      <c r="BM315" s="49"/>
      <c r="BN315" s="49"/>
      <c r="BO315" s="49"/>
      <c r="BP315" s="49"/>
      <c r="BQ315" s="49"/>
      <c r="BR315" s="49"/>
      <c r="BS315" s="49"/>
      <c r="BT315" s="49"/>
      <c r="BU315" s="49"/>
      <c r="BV315" s="49"/>
      <c r="BW315" s="49"/>
      <c r="BX315" s="49"/>
      <c r="BY315" s="49"/>
      <c r="BZ315" s="49"/>
      <c r="CA315" s="49"/>
    </row>
    <row r="316" spans="1:79" ht="24" x14ac:dyDescent="0.1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c r="BA316" s="49"/>
      <c r="BB316" s="49"/>
      <c r="BC316" s="49"/>
      <c r="BD316" s="49"/>
      <c r="BE316" s="49"/>
      <c r="BF316" s="49"/>
      <c r="BG316" s="49"/>
      <c r="BH316" s="49"/>
      <c r="BI316" s="49"/>
      <c r="BJ316" s="49"/>
      <c r="BK316" s="49"/>
      <c r="BL316" s="49"/>
      <c r="BM316" s="49"/>
      <c r="BN316" s="49"/>
      <c r="BO316" s="49"/>
      <c r="BP316" s="49"/>
      <c r="BQ316" s="49"/>
      <c r="BR316" s="49"/>
      <c r="BS316" s="49"/>
      <c r="BT316" s="49"/>
      <c r="BU316" s="49"/>
      <c r="BV316" s="49"/>
      <c r="BW316" s="49"/>
      <c r="BX316" s="49"/>
      <c r="BY316" s="49"/>
      <c r="BZ316" s="49"/>
      <c r="CA316" s="49"/>
    </row>
    <row r="317" spans="1:79" ht="24" x14ac:dyDescent="0.1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c r="BA317" s="49"/>
      <c r="BB317" s="49"/>
      <c r="BC317" s="49"/>
      <c r="BD317" s="49"/>
      <c r="BE317" s="49"/>
      <c r="BF317" s="49"/>
      <c r="BG317" s="49"/>
      <c r="BH317" s="49"/>
      <c r="BI317" s="49"/>
      <c r="BJ317" s="49"/>
      <c r="BK317" s="49"/>
      <c r="BL317" s="49"/>
      <c r="BM317" s="49"/>
      <c r="BN317" s="49"/>
      <c r="BO317" s="49"/>
      <c r="BP317" s="49"/>
      <c r="BQ317" s="49"/>
      <c r="BR317" s="49"/>
      <c r="BS317" s="49"/>
      <c r="BT317" s="49"/>
      <c r="BU317" s="49"/>
      <c r="BV317" s="49"/>
      <c r="BW317" s="49"/>
      <c r="BX317" s="49"/>
      <c r="BY317" s="49"/>
      <c r="BZ317" s="49"/>
      <c r="CA317" s="49"/>
    </row>
    <row r="318" spans="1:79" ht="24" x14ac:dyDescent="0.1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c r="BA318" s="49"/>
      <c r="BB318" s="49"/>
      <c r="BC318" s="49"/>
      <c r="BD318" s="49"/>
      <c r="BE318" s="49"/>
      <c r="BF318" s="49"/>
      <c r="BG318" s="49"/>
      <c r="BH318" s="49"/>
      <c r="BI318" s="49"/>
      <c r="BJ318" s="49"/>
      <c r="BK318" s="49"/>
      <c r="BL318" s="49"/>
      <c r="BM318" s="49"/>
      <c r="BN318" s="49"/>
      <c r="BO318" s="49"/>
      <c r="BP318" s="49"/>
      <c r="BQ318" s="49"/>
      <c r="BR318" s="49"/>
      <c r="BS318" s="49"/>
      <c r="BT318" s="49"/>
      <c r="BU318" s="49"/>
      <c r="BV318" s="49"/>
      <c r="BW318" s="49"/>
      <c r="BX318" s="49"/>
      <c r="BY318" s="49"/>
      <c r="BZ318" s="49"/>
      <c r="CA318" s="49"/>
    </row>
    <row r="319" spans="1:79" ht="24" x14ac:dyDescent="0.1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c r="BA319" s="49"/>
      <c r="BB319" s="49"/>
      <c r="BC319" s="49"/>
      <c r="BD319" s="49"/>
      <c r="BE319" s="49"/>
      <c r="BF319" s="49"/>
      <c r="BG319" s="49"/>
      <c r="BH319" s="49"/>
      <c r="BI319" s="49"/>
      <c r="BJ319" s="49"/>
      <c r="BK319" s="49"/>
      <c r="BL319" s="49"/>
      <c r="BM319" s="49"/>
      <c r="BN319" s="49"/>
      <c r="BO319" s="49"/>
      <c r="BP319" s="49"/>
      <c r="BQ319" s="49"/>
      <c r="BR319" s="49"/>
      <c r="BS319" s="49"/>
      <c r="BT319" s="49"/>
      <c r="BU319" s="49"/>
      <c r="BV319" s="49"/>
      <c r="BW319" s="49"/>
      <c r="BX319" s="49"/>
      <c r="BY319" s="49"/>
      <c r="BZ319" s="49"/>
      <c r="CA319" s="49"/>
    </row>
    <row r="320" spans="1:79" ht="24" x14ac:dyDescent="0.1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c r="BA320" s="49"/>
      <c r="BB320" s="49"/>
      <c r="BC320" s="49"/>
      <c r="BD320" s="49"/>
      <c r="BE320" s="49"/>
      <c r="BF320" s="49"/>
      <c r="BG320" s="49"/>
      <c r="BH320" s="49"/>
      <c r="BI320" s="49"/>
      <c r="BJ320" s="49"/>
      <c r="BK320" s="49"/>
      <c r="BL320" s="49"/>
      <c r="BM320" s="49"/>
      <c r="BN320" s="49"/>
      <c r="BO320" s="49"/>
      <c r="BP320" s="49"/>
      <c r="BQ320" s="49"/>
      <c r="BR320" s="49"/>
      <c r="BS320" s="49"/>
      <c r="BT320" s="49"/>
      <c r="BU320" s="49"/>
      <c r="BV320" s="49"/>
      <c r="BW320" s="49"/>
      <c r="BX320" s="49"/>
      <c r="BY320" s="49"/>
      <c r="BZ320" s="49"/>
      <c r="CA320" s="49"/>
    </row>
    <row r="321" spans="1:79" ht="24" x14ac:dyDescent="0.1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c r="BA321" s="49"/>
      <c r="BB321" s="49"/>
      <c r="BC321" s="49"/>
      <c r="BD321" s="49"/>
      <c r="BE321" s="49"/>
      <c r="BF321" s="49"/>
      <c r="BG321" s="49"/>
      <c r="BH321" s="49"/>
      <c r="BI321" s="49"/>
      <c r="BJ321" s="49"/>
      <c r="BK321" s="49"/>
      <c r="BL321" s="49"/>
      <c r="BM321" s="49"/>
      <c r="BN321" s="49"/>
      <c r="BO321" s="49"/>
      <c r="BP321" s="49"/>
      <c r="BQ321" s="49"/>
      <c r="BR321" s="49"/>
      <c r="BS321" s="49"/>
      <c r="BT321" s="49"/>
      <c r="BU321" s="49"/>
      <c r="BV321" s="49"/>
      <c r="BW321" s="49"/>
      <c r="BX321" s="49"/>
      <c r="BY321" s="49"/>
      <c r="BZ321" s="49"/>
      <c r="CA321" s="49"/>
    </row>
    <row r="322" spans="1:79" ht="24" x14ac:dyDescent="0.1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c r="BA322" s="49"/>
      <c r="BB322" s="49"/>
      <c r="BC322" s="49"/>
      <c r="BD322" s="49"/>
      <c r="BE322" s="49"/>
      <c r="BF322" s="49"/>
      <c r="BG322" s="49"/>
      <c r="BH322" s="49"/>
      <c r="BI322" s="49"/>
      <c r="BJ322" s="49"/>
      <c r="BK322" s="49"/>
      <c r="BL322" s="49"/>
      <c r="BM322" s="49"/>
      <c r="BN322" s="49"/>
      <c r="BO322" s="49"/>
      <c r="BP322" s="49"/>
      <c r="BQ322" s="49"/>
      <c r="BR322" s="49"/>
      <c r="BS322" s="49"/>
      <c r="BT322" s="49"/>
      <c r="BU322" s="49"/>
      <c r="BV322" s="49"/>
      <c r="BW322" s="49"/>
      <c r="BX322" s="49"/>
      <c r="BY322" s="49"/>
      <c r="BZ322" s="49"/>
      <c r="CA322" s="49"/>
    </row>
    <row r="323" spans="1:79" ht="24" x14ac:dyDescent="0.1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c r="BA323" s="49"/>
      <c r="BB323" s="49"/>
      <c r="BC323" s="49"/>
      <c r="BD323" s="49"/>
      <c r="BE323" s="49"/>
      <c r="BF323" s="49"/>
      <c r="BG323" s="49"/>
      <c r="BH323" s="49"/>
      <c r="BI323" s="49"/>
      <c r="BJ323" s="49"/>
      <c r="BK323" s="49"/>
      <c r="BL323" s="49"/>
      <c r="BM323" s="49"/>
      <c r="BN323" s="49"/>
      <c r="BO323" s="49"/>
      <c r="BP323" s="49"/>
      <c r="BQ323" s="49"/>
      <c r="BR323" s="49"/>
      <c r="BS323" s="49"/>
      <c r="BT323" s="49"/>
      <c r="BU323" s="49"/>
      <c r="BV323" s="49"/>
      <c r="BW323" s="49"/>
      <c r="BX323" s="49"/>
      <c r="BY323" s="49"/>
      <c r="BZ323" s="49"/>
      <c r="CA323" s="49"/>
    </row>
    <row r="324" spans="1:79" ht="24" x14ac:dyDescent="0.1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c r="BA324" s="49"/>
      <c r="BB324" s="49"/>
      <c r="BC324" s="49"/>
      <c r="BD324" s="49"/>
      <c r="BE324" s="49"/>
      <c r="BF324" s="49"/>
      <c r="BG324" s="49"/>
      <c r="BH324" s="49"/>
      <c r="BI324" s="49"/>
      <c r="BJ324" s="49"/>
      <c r="BK324" s="49"/>
      <c r="BL324" s="49"/>
      <c r="BM324" s="49"/>
      <c r="BN324" s="49"/>
      <c r="BO324" s="49"/>
      <c r="BP324" s="49"/>
      <c r="BQ324" s="49"/>
      <c r="BR324" s="49"/>
      <c r="BS324" s="49"/>
      <c r="BT324" s="49"/>
      <c r="BU324" s="49"/>
      <c r="BV324" s="49"/>
      <c r="BW324" s="49"/>
      <c r="BX324" s="49"/>
      <c r="BY324" s="49"/>
      <c r="BZ324" s="49"/>
      <c r="CA324" s="49"/>
    </row>
    <row r="325" spans="1:79" ht="24" x14ac:dyDescent="0.1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c r="BA325" s="49"/>
      <c r="BB325" s="49"/>
      <c r="BC325" s="49"/>
      <c r="BD325" s="49"/>
      <c r="BE325" s="49"/>
      <c r="BF325" s="49"/>
      <c r="BG325" s="49"/>
      <c r="BH325" s="49"/>
      <c r="BI325" s="49"/>
      <c r="BJ325" s="49"/>
      <c r="BK325" s="49"/>
      <c r="BL325" s="49"/>
      <c r="BM325" s="49"/>
      <c r="BN325" s="49"/>
      <c r="BO325" s="49"/>
      <c r="BP325" s="49"/>
      <c r="BQ325" s="49"/>
      <c r="BR325" s="49"/>
      <c r="BS325" s="49"/>
      <c r="BT325" s="49"/>
      <c r="BU325" s="49"/>
      <c r="BV325" s="49"/>
      <c r="BW325" s="49"/>
      <c r="BX325" s="49"/>
      <c r="BY325" s="49"/>
      <c r="BZ325" s="49"/>
      <c r="CA325" s="49"/>
    </row>
    <row r="326" spans="1:79" ht="24" x14ac:dyDescent="0.1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c r="BA326" s="49"/>
      <c r="BB326" s="49"/>
      <c r="BC326" s="49"/>
      <c r="BD326" s="49"/>
      <c r="BE326" s="49"/>
      <c r="BF326" s="49"/>
      <c r="BG326" s="49"/>
      <c r="BH326" s="49"/>
      <c r="BI326" s="49"/>
      <c r="BJ326" s="49"/>
      <c r="BK326" s="49"/>
      <c r="BL326" s="49"/>
      <c r="BM326" s="49"/>
      <c r="BN326" s="49"/>
      <c r="BO326" s="49"/>
      <c r="BP326" s="49"/>
      <c r="BQ326" s="49"/>
      <c r="BR326" s="49"/>
      <c r="BS326" s="49"/>
      <c r="BT326" s="49"/>
      <c r="BU326" s="49"/>
      <c r="BV326" s="49"/>
      <c r="BW326" s="49"/>
      <c r="BX326" s="49"/>
      <c r="BY326" s="49"/>
      <c r="BZ326" s="49"/>
      <c r="CA326" s="49"/>
    </row>
    <row r="327" spans="1:79" ht="24" x14ac:dyDescent="0.1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c r="BA327" s="49"/>
      <c r="BB327" s="49"/>
      <c r="BC327" s="49"/>
      <c r="BD327" s="49"/>
      <c r="BE327" s="49"/>
      <c r="BF327" s="49"/>
      <c r="BG327" s="49"/>
      <c r="BH327" s="49"/>
      <c r="BI327" s="49"/>
      <c r="BJ327" s="49"/>
      <c r="BK327" s="49"/>
      <c r="BL327" s="49"/>
      <c r="BM327" s="49"/>
      <c r="BN327" s="49"/>
      <c r="BO327" s="49"/>
      <c r="BP327" s="49"/>
      <c r="BQ327" s="49"/>
      <c r="BR327" s="49"/>
      <c r="BS327" s="49"/>
      <c r="BT327" s="49"/>
      <c r="BU327" s="49"/>
      <c r="BV327" s="49"/>
      <c r="BW327" s="49"/>
      <c r="BX327" s="49"/>
      <c r="BY327" s="49"/>
      <c r="BZ327" s="49"/>
      <c r="CA327" s="49"/>
    </row>
    <row r="328" spans="1:79" ht="24" x14ac:dyDescent="0.1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c r="BA328" s="49"/>
      <c r="BB328" s="49"/>
      <c r="BC328" s="49"/>
      <c r="BD328" s="49"/>
      <c r="BE328" s="49"/>
      <c r="BF328" s="49"/>
      <c r="BG328" s="49"/>
      <c r="BH328" s="49"/>
      <c r="BI328" s="49"/>
      <c r="BJ328" s="49"/>
      <c r="BK328" s="49"/>
      <c r="BL328" s="49"/>
      <c r="BM328" s="49"/>
      <c r="BN328" s="49"/>
      <c r="BO328" s="49"/>
      <c r="BP328" s="49"/>
      <c r="BQ328" s="49"/>
      <c r="BR328" s="49"/>
      <c r="BS328" s="49"/>
      <c r="BT328" s="49"/>
      <c r="BU328" s="49"/>
      <c r="BV328" s="49"/>
      <c r="BW328" s="49"/>
      <c r="BX328" s="49"/>
      <c r="BY328" s="49"/>
      <c r="BZ328" s="49"/>
      <c r="CA328" s="49"/>
    </row>
    <row r="329" spans="1:79" ht="24" x14ac:dyDescent="0.1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c r="BA329" s="49"/>
      <c r="BB329" s="49"/>
      <c r="BC329" s="49"/>
      <c r="BD329" s="49"/>
      <c r="BE329" s="49"/>
      <c r="BF329" s="49"/>
      <c r="BG329" s="49"/>
      <c r="BH329" s="49"/>
      <c r="BI329" s="49"/>
      <c r="BJ329" s="49"/>
      <c r="BK329" s="49"/>
      <c r="BL329" s="49"/>
      <c r="BM329" s="49"/>
      <c r="BN329" s="49"/>
      <c r="BO329" s="49"/>
      <c r="BP329" s="49"/>
      <c r="BQ329" s="49"/>
      <c r="BR329" s="49"/>
      <c r="BS329" s="49"/>
      <c r="BT329" s="49"/>
      <c r="BU329" s="49"/>
      <c r="BV329" s="49"/>
      <c r="BW329" s="49"/>
      <c r="BX329" s="49"/>
      <c r="BY329" s="49"/>
      <c r="BZ329" s="49"/>
      <c r="CA329" s="49"/>
    </row>
    <row r="330" spans="1:79" ht="24" x14ac:dyDescent="0.1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c r="BA330" s="49"/>
      <c r="BB330" s="49"/>
      <c r="BC330" s="49"/>
      <c r="BD330" s="49"/>
      <c r="BE330" s="49"/>
      <c r="BF330" s="49"/>
      <c r="BG330" s="49"/>
      <c r="BH330" s="49"/>
      <c r="BI330" s="49"/>
      <c r="BJ330" s="49"/>
      <c r="BK330" s="49"/>
      <c r="BL330" s="49"/>
      <c r="BM330" s="49"/>
      <c r="BN330" s="49"/>
      <c r="BO330" s="49"/>
      <c r="BP330" s="49"/>
      <c r="BQ330" s="49"/>
      <c r="BR330" s="49"/>
      <c r="BS330" s="49"/>
      <c r="BT330" s="49"/>
      <c r="BU330" s="49"/>
      <c r="BV330" s="49"/>
      <c r="BW330" s="49"/>
      <c r="BX330" s="49"/>
      <c r="BY330" s="49"/>
      <c r="BZ330" s="49"/>
      <c r="CA330" s="49"/>
    </row>
    <row r="331" spans="1:79" ht="24" x14ac:dyDescent="0.1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c r="BA331" s="49"/>
      <c r="BB331" s="49"/>
      <c r="BC331" s="49"/>
      <c r="BD331" s="49"/>
      <c r="BE331" s="49"/>
      <c r="BF331" s="49"/>
      <c r="BG331" s="49"/>
      <c r="BH331" s="49"/>
      <c r="BI331" s="49"/>
      <c r="BJ331" s="49"/>
      <c r="BK331" s="49"/>
      <c r="BL331" s="49"/>
      <c r="BM331" s="49"/>
      <c r="BN331" s="49"/>
      <c r="BO331" s="49"/>
      <c r="BP331" s="49"/>
      <c r="BQ331" s="49"/>
      <c r="BR331" s="49"/>
      <c r="BS331" s="49"/>
      <c r="BT331" s="49"/>
      <c r="BU331" s="49"/>
      <c r="BV331" s="49"/>
      <c r="BW331" s="49"/>
      <c r="BX331" s="49"/>
      <c r="BY331" s="49"/>
      <c r="BZ331" s="49"/>
      <c r="CA331" s="49"/>
    </row>
    <row r="332" spans="1:79" ht="24" x14ac:dyDescent="0.1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c r="BA332" s="49"/>
      <c r="BB332" s="49"/>
      <c r="BC332" s="49"/>
      <c r="BD332" s="49"/>
      <c r="BE332" s="49"/>
      <c r="BF332" s="49"/>
      <c r="BG332" s="49"/>
      <c r="BH332" s="49"/>
      <c r="BI332" s="49"/>
      <c r="BJ332" s="49"/>
      <c r="BK332" s="49"/>
      <c r="BL332" s="49"/>
      <c r="BM332" s="49"/>
      <c r="BN332" s="49"/>
      <c r="BO332" s="49"/>
      <c r="BP332" s="49"/>
      <c r="BQ332" s="49"/>
      <c r="BR332" s="49"/>
      <c r="BS332" s="49"/>
      <c r="BT332" s="49"/>
      <c r="BU332" s="49"/>
      <c r="BV332" s="49"/>
      <c r="BW332" s="49"/>
      <c r="BX332" s="49"/>
      <c r="BY332" s="49"/>
      <c r="BZ332" s="49"/>
      <c r="CA332" s="49"/>
    </row>
    <row r="333" spans="1:79" ht="24" x14ac:dyDescent="0.1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c r="BA333" s="49"/>
      <c r="BB333" s="49"/>
      <c r="BC333" s="49"/>
      <c r="BD333" s="49"/>
      <c r="BE333" s="49"/>
      <c r="BF333" s="49"/>
      <c r="BG333" s="49"/>
      <c r="BH333" s="49"/>
      <c r="BI333" s="49"/>
      <c r="BJ333" s="49"/>
      <c r="BK333" s="49"/>
      <c r="BL333" s="49"/>
      <c r="BM333" s="49"/>
      <c r="BN333" s="49"/>
      <c r="BO333" s="49"/>
      <c r="BP333" s="49"/>
      <c r="BQ333" s="49"/>
      <c r="BR333" s="49"/>
      <c r="BS333" s="49"/>
      <c r="BT333" s="49"/>
      <c r="BU333" s="49"/>
      <c r="BV333" s="49"/>
      <c r="BW333" s="49"/>
      <c r="BX333" s="49"/>
      <c r="BY333" s="49"/>
      <c r="BZ333" s="49"/>
      <c r="CA333" s="49"/>
    </row>
    <row r="334" spans="1:79" ht="24" x14ac:dyDescent="0.1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c r="BA334" s="49"/>
      <c r="BB334" s="49"/>
      <c r="BC334" s="49"/>
      <c r="BD334" s="49"/>
      <c r="BE334" s="49"/>
      <c r="BF334" s="49"/>
      <c r="BG334" s="49"/>
      <c r="BH334" s="49"/>
      <c r="BI334" s="49"/>
      <c r="BJ334" s="49"/>
      <c r="BK334" s="49"/>
      <c r="BL334" s="49"/>
      <c r="BM334" s="49"/>
      <c r="BN334" s="49"/>
      <c r="BO334" s="49"/>
      <c r="BP334" s="49"/>
      <c r="BQ334" s="49"/>
      <c r="BR334" s="49"/>
      <c r="BS334" s="49"/>
      <c r="BT334" s="49"/>
      <c r="BU334" s="49"/>
      <c r="BV334" s="49"/>
      <c r="BW334" s="49"/>
      <c r="BX334" s="49"/>
      <c r="BY334" s="49"/>
      <c r="BZ334" s="49"/>
      <c r="CA334" s="49"/>
    </row>
    <row r="335" spans="1:79" ht="24" x14ac:dyDescent="0.1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c r="BA335" s="49"/>
      <c r="BB335" s="49"/>
      <c r="BC335" s="49"/>
      <c r="BD335" s="49"/>
      <c r="BE335" s="49"/>
      <c r="BF335" s="49"/>
      <c r="BG335" s="49"/>
      <c r="BH335" s="49"/>
      <c r="BI335" s="49"/>
      <c r="BJ335" s="49"/>
      <c r="BK335" s="49"/>
      <c r="BL335" s="49"/>
      <c r="BM335" s="49"/>
      <c r="BN335" s="49"/>
      <c r="BO335" s="49"/>
      <c r="BP335" s="49"/>
      <c r="BQ335" s="49"/>
      <c r="BR335" s="49"/>
      <c r="BS335" s="49"/>
      <c r="BT335" s="49"/>
      <c r="BU335" s="49"/>
      <c r="BV335" s="49"/>
      <c r="BW335" s="49"/>
      <c r="BX335" s="49"/>
      <c r="BY335" s="49"/>
      <c r="BZ335" s="49"/>
      <c r="CA335" s="49"/>
    </row>
    <row r="336" spans="1:79" ht="24" x14ac:dyDescent="0.1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c r="BA336" s="49"/>
      <c r="BB336" s="49"/>
      <c r="BC336" s="49"/>
      <c r="BD336" s="49"/>
      <c r="BE336" s="49"/>
      <c r="BF336" s="49"/>
      <c r="BG336" s="49"/>
      <c r="BH336" s="49"/>
      <c r="BI336" s="49"/>
      <c r="BJ336" s="49"/>
      <c r="BK336" s="49"/>
      <c r="BL336" s="49"/>
      <c r="BM336" s="49"/>
      <c r="BN336" s="49"/>
      <c r="BO336" s="49"/>
      <c r="BP336" s="49"/>
      <c r="BQ336" s="49"/>
      <c r="BR336" s="49"/>
      <c r="BS336" s="49"/>
      <c r="BT336" s="49"/>
      <c r="BU336" s="49"/>
      <c r="BV336" s="49"/>
      <c r="BW336" s="49"/>
      <c r="BX336" s="49"/>
      <c r="BY336" s="49"/>
      <c r="BZ336" s="49"/>
      <c r="CA336" s="49"/>
    </row>
    <row r="337" spans="1:79" ht="24" x14ac:dyDescent="0.1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c r="BA337" s="49"/>
      <c r="BB337" s="49"/>
      <c r="BC337" s="49"/>
      <c r="BD337" s="49"/>
      <c r="BE337" s="49"/>
      <c r="BF337" s="49"/>
      <c r="BG337" s="49"/>
      <c r="BH337" s="49"/>
      <c r="BI337" s="49"/>
      <c r="BJ337" s="49"/>
      <c r="BK337" s="49"/>
      <c r="BL337" s="49"/>
      <c r="BM337" s="49"/>
      <c r="BN337" s="49"/>
      <c r="BO337" s="49"/>
      <c r="BP337" s="49"/>
      <c r="BQ337" s="49"/>
      <c r="BR337" s="49"/>
      <c r="BS337" s="49"/>
      <c r="BT337" s="49"/>
      <c r="BU337" s="49"/>
      <c r="BV337" s="49"/>
      <c r="BW337" s="49"/>
      <c r="BX337" s="49"/>
      <c r="BY337" s="49"/>
      <c r="BZ337" s="49"/>
      <c r="CA337" s="49"/>
    </row>
    <row r="338" spans="1:79" ht="24" x14ac:dyDescent="0.1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c r="BA338" s="49"/>
      <c r="BB338" s="49"/>
      <c r="BC338" s="49"/>
      <c r="BD338" s="49"/>
      <c r="BE338" s="49"/>
      <c r="BF338" s="49"/>
      <c r="BG338" s="49"/>
      <c r="BH338" s="49"/>
      <c r="BI338" s="49"/>
      <c r="BJ338" s="49"/>
      <c r="BK338" s="49"/>
      <c r="BL338" s="49"/>
      <c r="BM338" s="49"/>
      <c r="BN338" s="49"/>
      <c r="BO338" s="49"/>
      <c r="BP338" s="49"/>
      <c r="BQ338" s="49"/>
      <c r="BR338" s="49"/>
      <c r="BS338" s="49"/>
      <c r="BT338" s="49"/>
      <c r="BU338" s="49"/>
      <c r="BV338" s="49"/>
      <c r="BW338" s="49"/>
      <c r="BX338" s="49"/>
      <c r="BY338" s="49"/>
      <c r="BZ338" s="49"/>
      <c r="CA338" s="49"/>
    </row>
    <row r="339" spans="1:79" ht="24" x14ac:dyDescent="0.1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c r="BA339" s="49"/>
      <c r="BB339" s="49"/>
      <c r="BC339" s="49"/>
      <c r="BD339" s="49"/>
      <c r="BE339" s="49"/>
      <c r="BF339" s="49"/>
      <c r="BG339" s="49"/>
      <c r="BH339" s="49"/>
      <c r="BI339" s="49"/>
      <c r="BJ339" s="49"/>
      <c r="BK339" s="49"/>
      <c r="BL339" s="49"/>
      <c r="BM339" s="49"/>
      <c r="BN339" s="49"/>
      <c r="BO339" s="49"/>
      <c r="BP339" s="49"/>
      <c r="BQ339" s="49"/>
      <c r="BR339" s="49"/>
      <c r="BS339" s="49"/>
      <c r="BT339" s="49"/>
      <c r="BU339" s="49"/>
      <c r="BV339" s="49"/>
      <c r="BW339" s="49"/>
      <c r="BX339" s="49"/>
      <c r="BY339" s="49"/>
      <c r="BZ339" s="49"/>
      <c r="CA339" s="49"/>
    </row>
    <row r="340" spans="1:79" ht="24" x14ac:dyDescent="0.1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c r="BA340" s="49"/>
      <c r="BB340" s="49"/>
      <c r="BC340" s="49"/>
      <c r="BD340" s="49"/>
      <c r="BE340" s="49"/>
      <c r="BF340" s="49"/>
      <c r="BG340" s="49"/>
      <c r="BH340" s="49"/>
      <c r="BI340" s="49"/>
      <c r="BJ340" s="49"/>
      <c r="BK340" s="49"/>
      <c r="BL340" s="49"/>
      <c r="BM340" s="49"/>
      <c r="BN340" s="49"/>
      <c r="BO340" s="49"/>
      <c r="BP340" s="49"/>
      <c r="BQ340" s="49"/>
      <c r="BR340" s="49"/>
      <c r="BS340" s="49"/>
      <c r="BT340" s="49"/>
      <c r="BU340" s="49"/>
      <c r="BV340" s="49"/>
      <c r="BW340" s="49"/>
      <c r="BX340" s="49"/>
      <c r="BY340" s="49"/>
      <c r="BZ340" s="49"/>
      <c r="CA340" s="49"/>
    </row>
    <row r="341" spans="1:79" ht="24" x14ac:dyDescent="0.1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c r="BA341" s="49"/>
      <c r="BB341" s="49"/>
      <c r="BC341" s="49"/>
      <c r="BD341" s="49"/>
      <c r="BE341" s="49"/>
      <c r="BF341" s="49"/>
      <c r="BG341" s="49"/>
      <c r="BH341" s="49"/>
      <c r="BI341" s="49"/>
      <c r="BJ341" s="49"/>
      <c r="BK341" s="49"/>
      <c r="BL341" s="49"/>
      <c r="BM341" s="49"/>
      <c r="BN341" s="49"/>
      <c r="BO341" s="49"/>
      <c r="BP341" s="49"/>
      <c r="BQ341" s="49"/>
      <c r="BR341" s="49"/>
      <c r="BS341" s="49"/>
      <c r="BT341" s="49"/>
      <c r="BU341" s="49"/>
      <c r="BV341" s="49"/>
      <c r="BW341" s="49"/>
      <c r="BX341" s="49"/>
      <c r="BY341" s="49"/>
      <c r="BZ341" s="49"/>
      <c r="CA341" s="49"/>
    </row>
    <row r="342" spans="1:79" ht="24" x14ac:dyDescent="0.1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c r="BA342" s="49"/>
      <c r="BB342" s="49"/>
      <c r="BC342" s="49"/>
      <c r="BD342" s="49"/>
      <c r="BE342" s="49"/>
      <c r="BF342" s="49"/>
      <c r="BG342" s="49"/>
      <c r="BH342" s="49"/>
      <c r="BI342" s="49"/>
      <c r="BJ342" s="49"/>
      <c r="BK342" s="49"/>
      <c r="BL342" s="49"/>
      <c r="BM342" s="49"/>
      <c r="BN342" s="49"/>
      <c r="BO342" s="49"/>
      <c r="BP342" s="49"/>
      <c r="BQ342" s="49"/>
      <c r="BR342" s="49"/>
      <c r="BS342" s="49"/>
      <c r="BT342" s="49"/>
      <c r="BU342" s="49"/>
      <c r="BV342" s="49"/>
      <c r="BW342" s="49"/>
      <c r="BX342" s="49"/>
      <c r="BY342" s="49"/>
      <c r="BZ342" s="49"/>
      <c r="CA342" s="49"/>
    </row>
    <row r="343" spans="1:79" ht="24" x14ac:dyDescent="0.1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c r="BA343" s="49"/>
      <c r="BB343" s="49"/>
      <c r="BC343" s="49"/>
      <c r="BD343" s="49"/>
      <c r="BE343" s="49"/>
      <c r="BF343" s="49"/>
      <c r="BG343" s="49"/>
      <c r="BH343" s="49"/>
      <c r="BI343" s="49"/>
      <c r="BJ343" s="49"/>
      <c r="BK343" s="49"/>
      <c r="BL343" s="49"/>
      <c r="BM343" s="49"/>
      <c r="BN343" s="49"/>
      <c r="BO343" s="49"/>
      <c r="BP343" s="49"/>
      <c r="BQ343" s="49"/>
      <c r="BR343" s="49"/>
      <c r="BS343" s="49"/>
      <c r="BT343" s="49"/>
      <c r="BU343" s="49"/>
      <c r="BV343" s="49"/>
      <c r="BW343" s="49"/>
      <c r="BX343" s="49"/>
      <c r="BY343" s="49"/>
      <c r="BZ343" s="49"/>
      <c r="CA343" s="49"/>
    </row>
    <row r="344" spans="1:79" ht="24" x14ac:dyDescent="0.1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c r="BA344" s="49"/>
      <c r="BB344" s="49"/>
      <c r="BC344" s="49"/>
      <c r="BD344" s="49"/>
      <c r="BE344" s="49"/>
      <c r="BF344" s="49"/>
      <c r="BG344" s="49"/>
      <c r="BH344" s="49"/>
      <c r="BI344" s="49"/>
      <c r="BJ344" s="49"/>
      <c r="BK344" s="49"/>
      <c r="BL344" s="49"/>
      <c r="BM344" s="49"/>
      <c r="BN344" s="49"/>
      <c r="BO344" s="49"/>
      <c r="BP344" s="49"/>
      <c r="BQ344" s="49"/>
      <c r="BR344" s="49"/>
      <c r="BS344" s="49"/>
      <c r="BT344" s="49"/>
      <c r="BU344" s="49"/>
      <c r="BV344" s="49"/>
      <c r="BW344" s="49"/>
      <c r="BX344" s="49"/>
      <c r="BY344" s="49"/>
      <c r="BZ344" s="49"/>
      <c r="CA344" s="49"/>
    </row>
    <row r="345" spans="1:79" ht="24" x14ac:dyDescent="0.1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c r="BA345" s="49"/>
      <c r="BB345" s="49"/>
      <c r="BC345" s="49"/>
      <c r="BD345" s="49"/>
      <c r="BE345" s="49"/>
      <c r="BF345" s="49"/>
      <c r="BG345" s="49"/>
      <c r="BH345" s="49"/>
      <c r="BI345" s="49"/>
      <c r="BJ345" s="49"/>
      <c r="BK345" s="49"/>
      <c r="BL345" s="49"/>
      <c r="BM345" s="49"/>
      <c r="BN345" s="49"/>
      <c r="BO345" s="49"/>
      <c r="BP345" s="49"/>
      <c r="BQ345" s="49"/>
      <c r="BR345" s="49"/>
      <c r="BS345" s="49"/>
      <c r="BT345" s="49"/>
      <c r="BU345" s="49"/>
      <c r="BV345" s="49"/>
      <c r="BW345" s="49"/>
      <c r="BX345" s="49"/>
      <c r="BY345" s="49"/>
      <c r="BZ345" s="49"/>
      <c r="CA345" s="49"/>
    </row>
    <row r="346" spans="1:79" ht="24" x14ac:dyDescent="0.1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c r="BA346" s="49"/>
      <c r="BB346" s="49"/>
      <c r="BC346" s="49"/>
      <c r="BD346" s="49"/>
      <c r="BE346" s="49"/>
      <c r="BF346" s="49"/>
      <c r="BG346" s="49"/>
      <c r="BH346" s="49"/>
      <c r="BI346" s="49"/>
      <c r="BJ346" s="49"/>
      <c r="BK346" s="49"/>
      <c r="BL346" s="49"/>
      <c r="BM346" s="49"/>
      <c r="BN346" s="49"/>
      <c r="BO346" s="49"/>
      <c r="BP346" s="49"/>
      <c r="BQ346" s="49"/>
      <c r="BR346" s="49"/>
      <c r="BS346" s="49"/>
      <c r="BT346" s="49"/>
      <c r="BU346" s="49"/>
      <c r="BV346" s="49"/>
      <c r="BW346" s="49"/>
      <c r="BX346" s="49"/>
      <c r="BY346" s="49"/>
      <c r="BZ346" s="49"/>
      <c r="CA346" s="49"/>
    </row>
    <row r="347" spans="1:79" ht="24" x14ac:dyDescent="0.1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49"/>
    </row>
    <row r="348" spans="1:79" ht="24" x14ac:dyDescent="0.1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c r="BA348" s="49"/>
      <c r="BB348" s="49"/>
      <c r="BC348" s="49"/>
      <c r="BD348" s="49"/>
      <c r="BE348" s="49"/>
      <c r="BF348" s="49"/>
      <c r="BG348" s="49"/>
      <c r="BH348" s="49"/>
      <c r="BI348" s="49"/>
      <c r="BJ348" s="49"/>
      <c r="BK348" s="49"/>
      <c r="BL348" s="49"/>
      <c r="BM348" s="49"/>
      <c r="BN348" s="49"/>
      <c r="BO348" s="49"/>
      <c r="BP348" s="49"/>
      <c r="BQ348" s="49"/>
      <c r="BR348" s="49"/>
      <c r="BS348" s="49"/>
      <c r="BT348" s="49"/>
      <c r="BU348" s="49"/>
      <c r="BV348" s="49"/>
      <c r="BW348" s="49"/>
      <c r="BX348" s="49"/>
      <c r="BY348" s="49"/>
      <c r="BZ348" s="49"/>
      <c r="CA348" s="49"/>
    </row>
    <row r="349" spans="1:79" ht="24" x14ac:dyDescent="0.1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c r="BA349" s="49"/>
      <c r="BB349" s="49"/>
      <c r="BC349" s="49"/>
      <c r="BD349" s="49"/>
      <c r="BE349" s="49"/>
      <c r="BF349" s="49"/>
      <c r="BG349" s="49"/>
      <c r="BH349" s="49"/>
      <c r="BI349" s="49"/>
      <c r="BJ349" s="49"/>
      <c r="BK349" s="49"/>
      <c r="BL349" s="49"/>
      <c r="BM349" s="49"/>
      <c r="BN349" s="49"/>
      <c r="BO349" s="49"/>
      <c r="BP349" s="49"/>
      <c r="BQ349" s="49"/>
      <c r="BR349" s="49"/>
      <c r="BS349" s="49"/>
      <c r="BT349" s="49"/>
      <c r="BU349" s="49"/>
      <c r="BV349" s="49"/>
      <c r="BW349" s="49"/>
      <c r="BX349" s="49"/>
      <c r="BY349" s="49"/>
      <c r="BZ349" s="49"/>
      <c r="CA349" s="49"/>
    </row>
    <row r="350" spans="1:79" ht="24" x14ac:dyDescent="0.1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c r="BA350" s="49"/>
      <c r="BB350" s="49"/>
      <c r="BC350" s="49"/>
      <c r="BD350" s="49"/>
      <c r="BE350" s="49"/>
      <c r="BF350" s="49"/>
      <c r="BG350" s="49"/>
      <c r="BH350" s="49"/>
      <c r="BI350" s="49"/>
      <c r="BJ350" s="49"/>
      <c r="BK350" s="49"/>
      <c r="BL350" s="49"/>
      <c r="BM350" s="49"/>
      <c r="BN350" s="49"/>
      <c r="BO350" s="49"/>
      <c r="BP350" s="49"/>
      <c r="BQ350" s="49"/>
      <c r="BR350" s="49"/>
      <c r="BS350" s="49"/>
      <c r="BT350" s="49"/>
      <c r="BU350" s="49"/>
      <c r="BV350" s="49"/>
      <c r="BW350" s="49"/>
      <c r="BX350" s="49"/>
      <c r="BY350" s="49"/>
      <c r="BZ350" s="49"/>
      <c r="CA350" s="49"/>
    </row>
    <row r="351" spans="1:79" ht="24" x14ac:dyDescent="0.1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c r="BA351" s="49"/>
      <c r="BB351" s="49"/>
      <c r="BC351" s="49"/>
      <c r="BD351" s="49"/>
      <c r="BE351" s="49"/>
      <c r="BF351" s="49"/>
      <c r="BG351" s="49"/>
      <c r="BH351" s="49"/>
      <c r="BI351" s="49"/>
      <c r="BJ351" s="49"/>
      <c r="BK351" s="49"/>
      <c r="BL351" s="49"/>
      <c r="BM351" s="49"/>
      <c r="BN351" s="49"/>
      <c r="BO351" s="49"/>
      <c r="BP351" s="49"/>
      <c r="BQ351" s="49"/>
      <c r="BR351" s="49"/>
      <c r="BS351" s="49"/>
      <c r="BT351" s="49"/>
      <c r="BU351" s="49"/>
      <c r="BV351" s="49"/>
      <c r="BW351" s="49"/>
      <c r="BX351" s="49"/>
      <c r="BY351" s="49"/>
      <c r="BZ351" s="49"/>
      <c r="CA351" s="49"/>
    </row>
    <row r="352" spans="1:79" ht="24" x14ac:dyDescent="0.1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c r="BA352" s="49"/>
      <c r="BB352" s="49"/>
      <c r="BC352" s="49"/>
      <c r="BD352" s="49"/>
      <c r="BE352" s="49"/>
      <c r="BF352" s="49"/>
      <c r="BG352" s="49"/>
      <c r="BH352" s="49"/>
      <c r="BI352" s="49"/>
      <c r="BJ352" s="49"/>
      <c r="BK352" s="49"/>
      <c r="BL352" s="49"/>
      <c r="BM352" s="49"/>
      <c r="BN352" s="49"/>
      <c r="BO352" s="49"/>
      <c r="BP352" s="49"/>
      <c r="BQ352" s="49"/>
      <c r="BR352" s="49"/>
      <c r="BS352" s="49"/>
      <c r="BT352" s="49"/>
      <c r="BU352" s="49"/>
      <c r="BV352" s="49"/>
      <c r="BW352" s="49"/>
      <c r="BX352" s="49"/>
      <c r="BY352" s="49"/>
      <c r="BZ352" s="49"/>
      <c r="CA352" s="49"/>
    </row>
    <row r="353" spans="1:79" ht="24" x14ac:dyDescent="0.1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c r="BA353" s="49"/>
      <c r="BB353" s="49"/>
      <c r="BC353" s="49"/>
      <c r="BD353" s="49"/>
      <c r="BE353" s="49"/>
      <c r="BF353" s="49"/>
      <c r="BG353" s="49"/>
      <c r="BH353" s="49"/>
      <c r="BI353" s="49"/>
      <c r="BJ353" s="49"/>
      <c r="BK353" s="49"/>
      <c r="BL353" s="49"/>
      <c r="BM353" s="49"/>
      <c r="BN353" s="49"/>
      <c r="BO353" s="49"/>
      <c r="BP353" s="49"/>
      <c r="BQ353" s="49"/>
      <c r="BR353" s="49"/>
      <c r="BS353" s="49"/>
      <c r="BT353" s="49"/>
      <c r="BU353" s="49"/>
      <c r="BV353" s="49"/>
      <c r="BW353" s="49"/>
      <c r="BX353" s="49"/>
      <c r="BY353" s="49"/>
      <c r="BZ353" s="49"/>
      <c r="CA353" s="49"/>
    </row>
    <row r="354" spans="1:79" ht="24" x14ac:dyDescent="0.1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c r="BA354" s="49"/>
      <c r="BB354" s="49"/>
      <c r="BC354" s="49"/>
      <c r="BD354" s="49"/>
      <c r="BE354" s="49"/>
      <c r="BF354" s="49"/>
      <c r="BG354" s="49"/>
      <c r="BH354" s="49"/>
      <c r="BI354" s="49"/>
      <c r="BJ354" s="49"/>
      <c r="BK354" s="49"/>
      <c r="BL354" s="49"/>
      <c r="BM354" s="49"/>
      <c r="BN354" s="49"/>
      <c r="BO354" s="49"/>
      <c r="BP354" s="49"/>
      <c r="BQ354" s="49"/>
      <c r="BR354" s="49"/>
      <c r="BS354" s="49"/>
      <c r="BT354" s="49"/>
      <c r="BU354" s="49"/>
      <c r="BV354" s="49"/>
      <c r="BW354" s="49"/>
      <c r="BX354" s="49"/>
      <c r="BY354" s="49"/>
      <c r="BZ354" s="49"/>
      <c r="CA354" s="49"/>
    </row>
    <row r="355" spans="1:79" ht="24" x14ac:dyDescent="0.1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c r="BA355" s="49"/>
      <c r="BB355" s="49"/>
      <c r="BC355" s="49"/>
      <c r="BD355" s="49"/>
      <c r="BE355" s="49"/>
      <c r="BF355" s="49"/>
      <c r="BG355" s="49"/>
      <c r="BH355" s="49"/>
      <c r="BI355" s="49"/>
      <c r="BJ355" s="49"/>
      <c r="BK355" s="49"/>
      <c r="BL355" s="49"/>
      <c r="BM355" s="49"/>
      <c r="BN355" s="49"/>
      <c r="BO355" s="49"/>
      <c r="BP355" s="49"/>
      <c r="BQ355" s="49"/>
      <c r="BR355" s="49"/>
      <c r="BS355" s="49"/>
      <c r="BT355" s="49"/>
      <c r="BU355" s="49"/>
      <c r="BV355" s="49"/>
      <c r="BW355" s="49"/>
      <c r="BX355" s="49"/>
      <c r="BY355" s="49"/>
      <c r="BZ355" s="49"/>
      <c r="CA355" s="49"/>
    </row>
    <row r="356" spans="1:79" ht="24" x14ac:dyDescent="0.1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c r="BA356" s="49"/>
      <c r="BB356" s="49"/>
      <c r="BC356" s="49"/>
      <c r="BD356" s="49"/>
      <c r="BE356" s="49"/>
      <c r="BF356" s="49"/>
      <c r="BG356" s="49"/>
      <c r="BH356" s="49"/>
      <c r="BI356" s="49"/>
      <c r="BJ356" s="49"/>
      <c r="BK356" s="49"/>
      <c r="BL356" s="49"/>
      <c r="BM356" s="49"/>
      <c r="BN356" s="49"/>
      <c r="BO356" s="49"/>
      <c r="BP356" s="49"/>
      <c r="BQ356" s="49"/>
      <c r="BR356" s="49"/>
      <c r="BS356" s="49"/>
      <c r="BT356" s="49"/>
      <c r="BU356" s="49"/>
      <c r="BV356" s="49"/>
      <c r="BW356" s="49"/>
      <c r="BX356" s="49"/>
      <c r="BY356" s="49"/>
      <c r="BZ356" s="49"/>
      <c r="CA356" s="49"/>
    </row>
    <row r="357" spans="1:79" ht="24" x14ac:dyDescent="0.1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c r="BA357" s="49"/>
      <c r="BB357" s="49"/>
      <c r="BC357" s="49"/>
      <c r="BD357" s="49"/>
      <c r="BE357" s="49"/>
      <c r="BF357" s="49"/>
      <c r="BG357" s="49"/>
      <c r="BH357" s="49"/>
      <c r="BI357" s="49"/>
      <c r="BJ357" s="49"/>
      <c r="BK357" s="49"/>
      <c r="BL357" s="49"/>
      <c r="BM357" s="49"/>
      <c r="BN357" s="49"/>
      <c r="BO357" s="49"/>
      <c r="BP357" s="49"/>
      <c r="BQ357" s="49"/>
      <c r="BR357" s="49"/>
      <c r="BS357" s="49"/>
      <c r="BT357" s="49"/>
      <c r="BU357" s="49"/>
      <c r="BV357" s="49"/>
      <c r="BW357" s="49"/>
      <c r="BX357" s="49"/>
      <c r="BY357" s="49"/>
      <c r="BZ357" s="49"/>
      <c r="CA357" s="49"/>
    </row>
    <row r="358" spans="1:79" ht="24" x14ac:dyDescent="0.1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c r="BA358" s="49"/>
      <c r="BB358" s="49"/>
      <c r="BC358" s="49"/>
      <c r="BD358" s="49"/>
      <c r="BE358" s="49"/>
      <c r="BF358" s="49"/>
      <c r="BG358" s="49"/>
      <c r="BH358" s="49"/>
      <c r="BI358" s="49"/>
      <c r="BJ358" s="49"/>
      <c r="BK358" s="49"/>
      <c r="BL358" s="49"/>
      <c r="BM358" s="49"/>
      <c r="BN358" s="49"/>
      <c r="BO358" s="49"/>
      <c r="BP358" s="49"/>
      <c r="BQ358" s="49"/>
      <c r="BR358" s="49"/>
      <c r="BS358" s="49"/>
      <c r="BT358" s="49"/>
      <c r="BU358" s="49"/>
      <c r="BV358" s="49"/>
      <c r="BW358" s="49"/>
      <c r="BX358" s="49"/>
      <c r="BY358" s="49"/>
      <c r="BZ358" s="49"/>
      <c r="CA358" s="49"/>
    </row>
    <row r="359" spans="1:79" ht="24" x14ac:dyDescent="0.1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c r="BA359" s="49"/>
      <c r="BB359" s="49"/>
      <c r="BC359" s="49"/>
      <c r="BD359" s="49"/>
      <c r="BE359" s="49"/>
      <c r="BF359" s="49"/>
      <c r="BG359" s="49"/>
      <c r="BH359" s="49"/>
      <c r="BI359" s="49"/>
      <c r="BJ359" s="49"/>
      <c r="BK359" s="49"/>
      <c r="BL359" s="49"/>
      <c r="BM359" s="49"/>
      <c r="BN359" s="49"/>
      <c r="BO359" s="49"/>
      <c r="BP359" s="49"/>
      <c r="BQ359" s="49"/>
      <c r="BR359" s="49"/>
      <c r="BS359" s="49"/>
      <c r="BT359" s="49"/>
      <c r="BU359" s="49"/>
      <c r="BV359" s="49"/>
      <c r="BW359" s="49"/>
      <c r="BX359" s="49"/>
      <c r="BY359" s="49"/>
      <c r="BZ359" s="49"/>
      <c r="CA359" s="49"/>
    </row>
    <row r="360" spans="1:79" ht="24" x14ac:dyDescent="0.1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c r="BA360" s="49"/>
      <c r="BB360" s="49"/>
      <c r="BC360" s="49"/>
      <c r="BD360" s="49"/>
      <c r="BE360" s="49"/>
      <c r="BF360" s="49"/>
      <c r="BG360" s="49"/>
      <c r="BH360" s="49"/>
      <c r="BI360" s="49"/>
      <c r="BJ360" s="49"/>
      <c r="BK360" s="49"/>
      <c r="BL360" s="49"/>
      <c r="BM360" s="49"/>
      <c r="BN360" s="49"/>
      <c r="BO360" s="49"/>
      <c r="BP360" s="49"/>
      <c r="BQ360" s="49"/>
      <c r="BR360" s="49"/>
      <c r="BS360" s="49"/>
      <c r="BT360" s="49"/>
      <c r="BU360" s="49"/>
      <c r="BV360" s="49"/>
      <c r="BW360" s="49"/>
      <c r="BX360" s="49"/>
      <c r="BY360" s="49"/>
      <c r="BZ360" s="49"/>
      <c r="CA360" s="49"/>
    </row>
    <row r="361" spans="1:79" ht="24" x14ac:dyDescent="0.1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c r="BA361" s="49"/>
      <c r="BB361" s="49"/>
      <c r="BC361" s="49"/>
      <c r="BD361" s="49"/>
      <c r="BE361" s="49"/>
      <c r="BF361" s="49"/>
      <c r="BG361" s="49"/>
      <c r="BH361" s="49"/>
      <c r="BI361" s="49"/>
      <c r="BJ361" s="49"/>
      <c r="BK361" s="49"/>
      <c r="BL361" s="49"/>
      <c r="BM361" s="49"/>
      <c r="BN361" s="49"/>
      <c r="BO361" s="49"/>
      <c r="BP361" s="49"/>
      <c r="BQ361" s="49"/>
      <c r="BR361" s="49"/>
      <c r="BS361" s="49"/>
      <c r="BT361" s="49"/>
      <c r="BU361" s="49"/>
      <c r="BV361" s="49"/>
      <c r="BW361" s="49"/>
      <c r="BX361" s="49"/>
      <c r="BY361" s="49"/>
      <c r="BZ361" s="49"/>
      <c r="CA361" s="49"/>
    </row>
    <row r="362" spans="1:79" ht="24" x14ac:dyDescent="0.1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c r="BA362" s="49"/>
      <c r="BB362" s="49"/>
      <c r="BC362" s="49"/>
      <c r="BD362" s="49"/>
      <c r="BE362" s="49"/>
      <c r="BF362" s="49"/>
      <c r="BG362" s="49"/>
      <c r="BH362" s="49"/>
      <c r="BI362" s="49"/>
      <c r="BJ362" s="49"/>
      <c r="BK362" s="49"/>
      <c r="BL362" s="49"/>
      <c r="BM362" s="49"/>
      <c r="BN362" s="49"/>
      <c r="BO362" s="49"/>
      <c r="BP362" s="49"/>
      <c r="BQ362" s="49"/>
      <c r="BR362" s="49"/>
      <c r="BS362" s="49"/>
      <c r="BT362" s="49"/>
      <c r="BU362" s="49"/>
      <c r="BV362" s="49"/>
      <c r="BW362" s="49"/>
      <c r="BX362" s="49"/>
      <c r="BY362" s="49"/>
      <c r="BZ362" s="49"/>
      <c r="CA362" s="49"/>
    </row>
    <row r="363" spans="1:79" ht="24" x14ac:dyDescent="0.1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c r="BA363" s="49"/>
      <c r="BB363" s="49"/>
      <c r="BC363" s="49"/>
      <c r="BD363" s="49"/>
      <c r="BE363" s="49"/>
      <c r="BF363" s="49"/>
      <c r="BG363" s="49"/>
      <c r="BH363" s="49"/>
      <c r="BI363" s="49"/>
      <c r="BJ363" s="49"/>
      <c r="BK363" s="49"/>
      <c r="BL363" s="49"/>
      <c r="BM363" s="49"/>
      <c r="BN363" s="49"/>
      <c r="BO363" s="49"/>
      <c r="BP363" s="49"/>
      <c r="BQ363" s="49"/>
      <c r="BR363" s="49"/>
      <c r="BS363" s="49"/>
      <c r="BT363" s="49"/>
      <c r="BU363" s="49"/>
      <c r="BV363" s="49"/>
      <c r="BW363" s="49"/>
      <c r="BX363" s="49"/>
      <c r="BY363" s="49"/>
      <c r="BZ363" s="49"/>
      <c r="CA363" s="49"/>
    </row>
    <row r="364" spans="1:79" ht="24" x14ac:dyDescent="0.1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c r="BA364" s="49"/>
      <c r="BB364" s="49"/>
      <c r="BC364" s="49"/>
      <c r="BD364" s="49"/>
      <c r="BE364" s="49"/>
      <c r="BF364" s="49"/>
      <c r="BG364" s="49"/>
      <c r="BH364" s="49"/>
      <c r="BI364" s="49"/>
      <c r="BJ364" s="49"/>
      <c r="BK364" s="49"/>
      <c r="BL364" s="49"/>
      <c r="BM364" s="49"/>
      <c r="BN364" s="49"/>
      <c r="BO364" s="49"/>
      <c r="BP364" s="49"/>
      <c r="BQ364" s="49"/>
      <c r="BR364" s="49"/>
      <c r="BS364" s="49"/>
      <c r="BT364" s="49"/>
      <c r="BU364" s="49"/>
      <c r="BV364" s="49"/>
      <c r="BW364" s="49"/>
      <c r="BX364" s="49"/>
      <c r="BY364" s="49"/>
      <c r="BZ364" s="49"/>
      <c r="CA364" s="49"/>
    </row>
    <row r="365" spans="1:79" ht="24" x14ac:dyDescent="0.1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c r="BA365" s="49"/>
      <c r="BB365" s="49"/>
      <c r="BC365" s="49"/>
      <c r="BD365" s="49"/>
      <c r="BE365" s="49"/>
      <c r="BF365" s="49"/>
      <c r="BG365" s="49"/>
      <c r="BH365" s="49"/>
      <c r="BI365" s="49"/>
      <c r="BJ365" s="49"/>
      <c r="BK365" s="49"/>
      <c r="BL365" s="49"/>
      <c r="BM365" s="49"/>
      <c r="BN365" s="49"/>
      <c r="BO365" s="49"/>
      <c r="BP365" s="49"/>
      <c r="BQ365" s="49"/>
      <c r="BR365" s="49"/>
      <c r="BS365" s="49"/>
      <c r="BT365" s="49"/>
      <c r="BU365" s="49"/>
      <c r="BV365" s="49"/>
      <c r="BW365" s="49"/>
      <c r="BX365" s="49"/>
      <c r="BY365" s="49"/>
      <c r="BZ365" s="49"/>
      <c r="CA365" s="49"/>
    </row>
    <row r="366" spans="1:79" ht="24" x14ac:dyDescent="0.1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c r="BA366" s="49"/>
      <c r="BB366" s="49"/>
      <c r="BC366" s="49"/>
      <c r="BD366" s="49"/>
      <c r="BE366" s="49"/>
      <c r="BF366" s="49"/>
      <c r="BG366" s="49"/>
      <c r="BH366" s="49"/>
      <c r="BI366" s="49"/>
      <c r="BJ366" s="49"/>
      <c r="BK366" s="49"/>
      <c r="BL366" s="49"/>
      <c r="BM366" s="49"/>
      <c r="BN366" s="49"/>
      <c r="BO366" s="49"/>
      <c r="BP366" s="49"/>
      <c r="BQ366" s="49"/>
      <c r="BR366" s="49"/>
      <c r="BS366" s="49"/>
      <c r="BT366" s="49"/>
      <c r="BU366" s="49"/>
      <c r="BV366" s="49"/>
      <c r="BW366" s="49"/>
      <c r="BX366" s="49"/>
      <c r="BY366" s="49"/>
      <c r="BZ366" s="49"/>
      <c r="CA366" s="49"/>
    </row>
    <row r="367" spans="1:79" ht="24" x14ac:dyDescent="0.1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c r="BA367" s="49"/>
      <c r="BB367" s="49"/>
      <c r="BC367" s="49"/>
      <c r="BD367" s="49"/>
      <c r="BE367" s="49"/>
      <c r="BF367" s="49"/>
      <c r="BG367" s="49"/>
      <c r="BH367" s="49"/>
      <c r="BI367" s="49"/>
      <c r="BJ367" s="49"/>
      <c r="BK367" s="49"/>
      <c r="BL367" s="49"/>
      <c r="BM367" s="49"/>
      <c r="BN367" s="49"/>
      <c r="BO367" s="49"/>
      <c r="BP367" s="49"/>
      <c r="BQ367" s="49"/>
      <c r="BR367" s="49"/>
      <c r="BS367" s="49"/>
      <c r="BT367" s="49"/>
      <c r="BU367" s="49"/>
      <c r="BV367" s="49"/>
      <c r="BW367" s="49"/>
      <c r="BX367" s="49"/>
      <c r="BY367" s="49"/>
      <c r="BZ367" s="49"/>
      <c r="CA367" s="49"/>
    </row>
    <row r="368" spans="1:79" ht="24" x14ac:dyDescent="0.1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c r="BA368" s="49"/>
      <c r="BB368" s="49"/>
      <c r="BC368" s="49"/>
      <c r="BD368" s="49"/>
      <c r="BE368" s="49"/>
      <c r="BF368" s="49"/>
      <c r="BG368" s="49"/>
      <c r="BH368" s="49"/>
      <c r="BI368" s="49"/>
      <c r="BJ368" s="49"/>
      <c r="BK368" s="49"/>
      <c r="BL368" s="49"/>
      <c r="BM368" s="49"/>
      <c r="BN368" s="49"/>
      <c r="BO368" s="49"/>
      <c r="BP368" s="49"/>
      <c r="BQ368" s="49"/>
      <c r="BR368" s="49"/>
      <c r="BS368" s="49"/>
      <c r="BT368" s="49"/>
      <c r="BU368" s="49"/>
      <c r="BV368" s="49"/>
      <c r="BW368" s="49"/>
      <c r="BX368" s="49"/>
      <c r="BY368" s="49"/>
      <c r="BZ368" s="49"/>
      <c r="CA368" s="49"/>
    </row>
    <row r="369" spans="1:79" ht="24" x14ac:dyDescent="0.1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c r="BA369" s="49"/>
      <c r="BB369" s="49"/>
      <c r="BC369" s="49"/>
      <c r="BD369" s="49"/>
      <c r="BE369" s="49"/>
      <c r="BF369" s="49"/>
      <c r="BG369" s="49"/>
      <c r="BH369" s="49"/>
      <c r="BI369" s="49"/>
      <c r="BJ369" s="49"/>
      <c r="BK369" s="49"/>
      <c r="BL369" s="49"/>
      <c r="BM369" s="49"/>
      <c r="BN369" s="49"/>
      <c r="BO369" s="49"/>
      <c r="BP369" s="49"/>
      <c r="BQ369" s="49"/>
      <c r="BR369" s="49"/>
      <c r="BS369" s="49"/>
      <c r="BT369" s="49"/>
      <c r="BU369" s="49"/>
      <c r="BV369" s="49"/>
      <c r="BW369" s="49"/>
      <c r="BX369" s="49"/>
      <c r="BY369" s="49"/>
      <c r="BZ369" s="49"/>
      <c r="CA369" s="49"/>
    </row>
    <row r="370" spans="1:79" ht="24" x14ac:dyDescent="0.1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c r="BA370" s="49"/>
      <c r="BB370" s="49"/>
      <c r="BC370" s="49"/>
      <c r="BD370" s="49"/>
      <c r="BE370" s="49"/>
      <c r="BF370" s="49"/>
      <c r="BG370" s="49"/>
      <c r="BH370" s="49"/>
      <c r="BI370" s="49"/>
      <c r="BJ370" s="49"/>
      <c r="BK370" s="49"/>
      <c r="BL370" s="49"/>
      <c r="BM370" s="49"/>
      <c r="BN370" s="49"/>
      <c r="BO370" s="49"/>
      <c r="BP370" s="49"/>
      <c r="BQ370" s="49"/>
      <c r="BR370" s="49"/>
      <c r="BS370" s="49"/>
      <c r="BT370" s="49"/>
      <c r="BU370" s="49"/>
      <c r="BV370" s="49"/>
      <c r="BW370" s="49"/>
      <c r="BX370" s="49"/>
      <c r="BY370" s="49"/>
      <c r="BZ370" s="49"/>
      <c r="CA370" s="49"/>
    </row>
    <row r="371" spans="1:79" ht="24" x14ac:dyDescent="0.1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c r="BA371" s="49"/>
      <c r="BB371" s="49"/>
      <c r="BC371" s="49"/>
      <c r="BD371" s="49"/>
      <c r="BE371" s="49"/>
      <c r="BF371" s="49"/>
      <c r="BG371" s="49"/>
      <c r="BH371" s="49"/>
      <c r="BI371" s="49"/>
      <c r="BJ371" s="49"/>
      <c r="BK371" s="49"/>
      <c r="BL371" s="49"/>
      <c r="BM371" s="49"/>
      <c r="BN371" s="49"/>
      <c r="BO371" s="49"/>
      <c r="BP371" s="49"/>
      <c r="BQ371" s="49"/>
      <c r="BR371" s="49"/>
      <c r="BS371" s="49"/>
      <c r="BT371" s="49"/>
      <c r="BU371" s="49"/>
      <c r="BV371" s="49"/>
      <c r="BW371" s="49"/>
      <c r="BX371" s="49"/>
      <c r="BY371" s="49"/>
      <c r="BZ371" s="49"/>
      <c r="CA371" s="49"/>
    </row>
    <row r="372" spans="1:79" ht="24" x14ac:dyDescent="0.1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c r="BA372" s="49"/>
      <c r="BB372" s="49"/>
      <c r="BC372" s="49"/>
      <c r="BD372" s="49"/>
      <c r="BE372" s="49"/>
      <c r="BF372" s="49"/>
      <c r="BG372" s="49"/>
      <c r="BH372" s="49"/>
      <c r="BI372" s="49"/>
      <c r="BJ372" s="49"/>
      <c r="BK372" s="49"/>
      <c r="BL372" s="49"/>
      <c r="BM372" s="49"/>
      <c r="BN372" s="49"/>
      <c r="BO372" s="49"/>
      <c r="BP372" s="49"/>
      <c r="BQ372" s="49"/>
      <c r="BR372" s="49"/>
      <c r="BS372" s="49"/>
      <c r="BT372" s="49"/>
      <c r="BU372" s="49"/>
      <c r="BV372" s="49"/>
      <c r="BW372" s="49"/>
      <c r="BX372" s="49"/>
      <c r="BY372" s="49"/>
      <c r="BZ372" s="49"/>
      <c r="CA372" s="49"/>
    </row>
    <row r="373" spans="1:79" ht="24" x14ac:dyDescent="0.1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c r="BA373" s="49"/>
      <c r="BB373" s="49"/>
      <c r="BC373" s="49"/>
      <c r="BD373" s="49"/>
      <c r="BE373" s="49"/>
      <c r="BF373" s="49"/>
      <c r="BG373" s="49"/>
      <c r="BH373" s="49"/>
      <c r="BI373" s="49"/>
      <c r="BJ373" s="49"/>
      <c r="BK373" s="49"/>
      <c r="BL373" s="49"/>
      <c r="BM373" s="49"/>
      <c r="BN373" s="49"/>
      <c r="BO373" s="49"/>
      <c r="BP373" s="49"/>
      <c r="BQ373" s="49"/>
      <c r="BR373" s="49"/>
      <c r="BS373" s="49"/>
      <c r="BT373" s="49"/>
      <c r="BU373" s="49"/>
      <c r="BV373" s="49"/>
      <c r="BW373" s="49"/>
      <c r="BX373" s="49"/>
      <c r="BY373" s="49"/>
      <c r="BZ373" s="49"/>
      <c r="CA373" s="49"/>
    </row>
    <row r="374" spans="1:79" ht="24" x14ac:dyDescent="0.1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c r="BA374" s="49"/>
      <c r="BB374" s="49"/>
      <c r="BC374" s="49"/>
      <c r="BD374" s="49"/>
      <c r="BE374" s="49"/>
      <c r="BF374" s="49"/>
      <c r="BG374" s="49"/>
      <c r="BH374" s="49"/>
      <c r="BI374" s="49"/>
      <c r="BJ374" s="49"/>
      <c r="BK374" s="49"/>
      <c r="BL374" s="49"/>
      <c r="BM374" s="49"/>
      <c r="BN374" s="49"/>
      <c r="BO374" s="49"/>
      <c r="BP374" s="49"/>
      <c r="BQ374" s="49"/>
      <c r="BR374" s="49"/>
      <c r="BS374" s="49"/>
      <c r="BT374" s="49"/>
      <c r="BU374" s="49"/>
      <c r="BV374" s="49"/>
      <c r="BW374" s="49"/>
      <c r="BX374" s="49"/>
      <c r="BY374" s="49"/>
      <c r="BZ374" s="49"/>
      <c r="CA374" s="49"/>
    </row>
    <row r="375" spans="1:79" ht="24" x14ac:dyDescent="0.1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c r="BA375" s="49"/>
      <c r="BB375" s="49"/>
      <c r="BC375" s="49"/>
      <c r="BD375" s="49"/>
      <c r="BE375" s="49"/>
      <c r="BF375" s="49"/>
      <c r="BG375" s="49"/>
      <c r="BH375" s="49"/>
      <c r="BI375" s="49"/>
      <c r="BJ375" s="49"/>
      <c r="BK375" s="49"/>
      <c r="BL375" s="49"/>
      <c r="BM375" s="49"/>
      <c r="BN375" s="49"/>
      <c r="BO375" s="49"/>
      <c r="BP375" s="49"/>
      <c r="BQ375" s="49"/>
      <c r="BR375" s="49"/>
      <c r="BS375" s="49"/>
      <c r="BT375" s="49"/>
      <c r="BU375" s="49"/>
      <c r="BV375" s="49"/>
      <c r="BW375" s="49"/>
      <c r="BX375" s="49"/>
      <c r="BY375" s="49"/>
      <c r="BZ375" s="49"/>
      <c r="CA375" s="49"/>
    </row>
    <row r="376" spans="1:79" ht="24" x14ac:dyDescent="0.1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c r="BA376" s="49"/>
      <c r="BB376" s="49"/>
      <c r="BC376" s="49"/>
      <c r="BD376" s="49"/>
      <c r="BE376" s="49"/>
      <c r="BF376" s="49"/>
      <c r="BG376" s="49"/>
      <c r="BH376" s="49"/>
      <c r="BI376" s="49"/>
      <c r="BJ376" s="49"/>
      <c r="BK376" s="49"/>
      <c r="BL376" s="49"/>
      <c r="BM376" s="49"/>
      <c r="BN376" s="49"/>
      <c r="BO376" s="49"/>
      <c r="BP376" s="49"/>
      <c r="BQ376" s="49"/>
      <c r="BR376" s="49"/>
      <c r="BS376" s="49"/>
      <c r="BT376" s="49"/>
      <c r="BU376" s="49"/>
      <c r="BV376" s="49"/>
      <c r="BW376" s="49"/>
      <c r="BX376" s="49"/>
      <c r="BY376" s="49"/>
      <c r="BZ376" s="49"/>
      <c r="CA376" s="49"/>
    </row>
    <row r="377" spans="1:79" ht="24" x14ac:dyDescent="0.1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c r="BA377" s="49"/>
      <c r="BB377" s="49"/>
      <c r="BC377" s="49"/>
      <c r="BD377" s="49"/>
      <c r="BE377" s="49"/>
      <c r="BF377" s="49"/>
      <c r="BG377" s="49"/>
      <c r="BH377" s="49"/>
      <c r="BI377" s="49"/>
      <c r="BJ377" s="49"/>
      <c r="BK377" s="49"/>
      <c r="BL377" s="49"/>
      <c r="BM377" s="49"/>
      <c r="BN377" s="49"/>
      <c r="BO377" s="49"/>
      <c r="BP377" s="49"/>
      <c r="BQ377" s="49"/>
      <c r="BR377" s="49"/>
      <c r="BS377" s="49"/>
      <c r="BT377" s="49"/>
      <c r="BU377" s="49"/>
      <c r="BV377" s="49"/>
      <c r="BW377" s="49"/>
      <c r="BX377" s="49"/>
      <c r="BY377" s="49"/>
      <c r="BZ377" s="49"/>
      <c r="CA377" s="49"/>
    </row>
    <row r="378" spans="1:79" ht="24" x14ac:dyDescent="0.1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c r="BA378" s="49"/>
      <c r="BB378" s="49"/>
      <c r="BC378" s="49"/>
      <c r="BD378" s="49"/>
      <c r="BE378" s="49"/>
      <c r="BF378" s="49"/>
      <c r="BG378" s="49"/>
      <c r="BH378" s="49"/>
      <c r="BI378" s="49"/>
      <c r="BJ378" s="49"/>
      <c r="BK378" s="49"/>
      <c r="BL378" s="49"/>
      <c r="BM378" s="49"/>
      <c r="BN378" s="49"/>
      <c r="BO378" s="49"/>
      <c r="BP378" s="49"/>
      <c r="BQ378" s="49"/>
      <c r="BR378" s="49"/>
      <c r="BS378" s="49"/>
      <c r="BT378" s="49"/>
      <c r="BU378" s="49"/>
      <c r="BV378" s="49"/>
      <c r="BW378" s="49"/>
      <c r="BX378" s="49"/>
      <c r="BY378" s="49"/>
      <c r="BZ378" s="49"/>
      <c r="CA378" s="49"/>
    </row>
    <row r="379" spans="1:79" ht="24" x14ac:dyDescent="0.1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c r="BA379" s="49"/>
      <c r="BB379" s="49"/>
      <c r="BC379" s="49"/>
      <c r="BD379" s="49"/>
      <c r="BE379" s="49"/>
      <c r="BF379" s="49"/>
      <c r="BG379" s="49"/>
      <c r="BH379" s="49"/>
      <c r="BI379" s="49"/>
      <c r="BJ379" s="49"/>
      <c r="BK379" s="49"/>
      <c r="BL379" s="49"/>
      <c r="BM379" s="49"/>
      <c r="BN379" s="49"/>
      <c r="BO379" s="49"/>
      <c r="BP379" s="49"/>
      <c r="BQ379" s="49"/>
      <c r="BR379" s="49"/>
      <c r="BS379" s="49"/>
      <c r="BT379" s="49"/>
      <c r="BU379" s="49"/>
      <c r="BV379" s="49"/>
      <c r="BW379" s="49"/>
      <c r="BX379" s="49"/>
      <c r="BY379" s="49"/>
      <c r="BZ379" s="49"/>
      <c r="CA379" s="49"/>
    </row>
    <row r="380" spans="1:79" ht="24" x14ac:dyDescent="0.1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c r="BA380" s="49"/>
      <c r="BB380" s="49"/>
      <c r="BC380" s="49"/>
      <c r="BD380" s="49"/>
      <c r="BE380" s="49"/>
      <c r="BF380" s="49"/>
      <c r="BG380" s="49"/>
      <c r="BH380" s="49"/>
      <c r="BI380" s="49"/>
      <c r="BJ380" s="49"/>
      <c r="BK380" s="49"/>
      <c r="BL380" s="49"/>
      <c r="BM380" s="49"/>
      <c r="BN380" s="49"/>
      <c r="BO380" s="49"/>
      <c r="BP380" s="49"/>
      <c r="BQ380" s="49"/>
      <c r="BR380" s="49"/>
      <c r="BS380" s="49"/>
      <c r="BT380" s="49"/>
      <c r="BU380" s="49"/>
      <c r="BV380" s="49"/>
      <c r="BW380" s="49"/>
      <c r="BX380" s="49"/>
      <c r="BY380" s="49"/>
      <c r="BZ380" s="49"/>
      <c r="CA380" s="49"/>
    </row>
    <row r="381" spans="1:79" ht="24" x14ac:dyDescent="0.1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c r="BA381" s="49"/>
      <c r="BB381" s="49"/>
      <c r="BC381" s="49"/>
      <c r="BD381" s="49"/>
      <c r="BE381" s="49"/>
      <c r="BF381" s="49"/>
      <c r="BG381" s="49"/>
      <c r="BH381" s="49"/>
      <c r="BI381" s="49"/>
      <c r="BJ381" s="49"/>
      <c r="BK381" s="49"/>
      <c r="BL381" s="49"/>
      <c r="BM381" s="49"/>
      <c r="BN381" s="49"/>
      <c r="BO381" s="49"/>
      <c r="BP381" s="49"/>
      <c r="BQ381" s="49"/>
      <c r="BR381" s="49"/>
      <c r="BS381" s="49"/>
      <c r="BT381" s="49"/>
      <c r="BU381" s="49"/>
      <c r="BV381" s="49"/>
      <c r="BW381" s="49"/>
      <c r="BX381" s="49"/>
      <c r="BY381" s="49"/>
      <c r="BZ381" s="49"/>
      <c r="CA381" s="49"/>
    </row>
    <row r="382" spans="1:79" ht="24" x14ac:dyDescent="0.1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c r="BA382" s="49"/>
      <c r="BB382" s="49"/>
      <c r="BC382" s="49"/>
      <c r="BD382" s="49"/>
      <c r="BE382" s="49"/>
      <c r="BF382" s="49"/>
      <c r="BG382" s="49"/>
      <c r="BH382" s="49"/>
      <c r="BI382" s="49"/>
      <c r="BJ382" s="49"/>
      <c r="BK382" s="49"/>
      <c r="BL382" s="49"/>
      <c r="BM382" s="49"/>
      <c r="BN382" s="49"/>
      <c r="BO382" s="49"/>
      <c r="BP382" s="49"/>
      <c r="BQ382" s="49"/>
      <c r="BR382" s="49"/>
      <c r="BS382" s="49"/>
      <c r="BT382" s="49"/>
      <c r="BU382" s="49"/>
      <c r="BV382" s="49"/>
      <c r="BW382" s="49"/>
      <c r="BX382" s="49"/>
      <c r="BY382" s="49"/>
      <c r="BZ382" s="49"/>
      <c r="CA382" s="49"/>
    </row>
    <row r="383" spans="1:79" ht="24" x14ac:dyDescent="0.1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c r="BA383" s="49"/>
      <c r="BB383" s="49"/>
      <c r="BC383" s="49"/>
      <c r="BD383" s="49"/>
      <c r="BE383" s="49"/>
      <c r="BF383" s="49"/>
      <c r="BG383" s="49"/>
      <c r="BH383" s="49"/>
      <c r="BI383" s="49"/>
      <c r="BJ383" s="49"/>
      <c r="BK383" s="49"/>
      <c r="BL383" s="49"/>
      <c r="BM383" s="49"/>
      <c r="BN383" s="49"/>
      <c r="BO383" s="49"/>
      <c r="BP383" s="49"/>
      <c r="BQ383" s="49"/>
      <c r="BR383" s="49"/>
      <c r="BS383" s="49"/>
      <c r="BT383" s="49"/>
      <c r="BU383" s="49"/>
      <c r="BV383" s="49"/>
      <c r="BW383" s="49"/>
      <c r="BX383" s="49"/>
      <c r="BY383" s="49"/>
      <c r="BZ383" s="49"/>
      <c r="CA383" s="49"/>
    </row>
    <row r="384" spans="1:79" ht="24" x14ac:dyDescent="0.1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c r="BA384" s="49"/>
      <c r="BB384" s="49"/>
      <c r="BC384" s="49"/>
      <c r="BD384" s="49"/>
      <c r="BE384" s="49"/>
      <c r="BF384" s="49"/>
      <c r="BG384" s="49"/>
      <c r="BH384" s="49"/>
      <c r="BI384" s="49"/>
      <c r="BJ384" s="49"/>
      <c r="BK384" s="49"/>
      <c r="BL384" s="49"/>
      <c r="BM384" s="49"/>
      <c r="BN384" s="49"/>
      <c r="BO384" s="49"/>
      <c r="BP384" s="49"/>
      <c r="BQ384" s="49"/>
      <c r="BR384" s="49"/>
      <c r="BS384" s="49"/>
      <c r="BT384" s="49"/>
      <c r="BU384" s="49"/>
      <c r="BV384" s="49"/>
      <c r="BW384" s="49"/>
      <c r="BX384" s="49"/>
      <c r="BY384" s="49"/>
      <c r="BZ384" s="49"/>
      <c r="CA384" s="49"/>
    </row>
    <row r="385" spans="1:79" ht="24" x14ac:dyDescent="0.1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c r="BA385" s="49"/>
      <c r="BB385" s="49"/>
      <c r="BC385" s="49"/>
      <c r="BD385" s="49"/>
      <c r="BE385" s="49"/>
      <c r="BF385" s="49"/>
      <c r="BG385" s="49"/>
      <c r="BH385" s="49"/>
      <c r="BI385" s="49"/>
      <c r="BJ385" s="49"/>
      <c r="BK385" s="49"/>
      <c r="BL385" s="49"/>
      <c r="BM385" s="49"/>
      <c r="BN385" s="49"/>
      <c r="BO385" s="49"/>
      <c r="BP385" s="49"/>
      <c r="BQ385" s="49"/>
      <c r="BR385" s="49"/>
      <c r="BS385" s="49"/>
      <c r="BT385" s="49"/>
      <c r="BU385" s="49"/>
      <c r="BV385" s="49"/>
      <c r="BW385" s="49"/>
      <c r="BX385" s="49"/>
      <c r="BY385" s="49"/>
      <c r="BZ385" s="49"/>
      <c r="CA385" s="49"/>
    </row>
    <row r="386" spans="1:79" ht="24" x14ac:dyDescent="0.1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c r="BA386" s="49"/>
      <c r="BB386" s="49"/>
      <c r="BC386" s="49"/>
      <c r="BD386" s="49"/>
      <c r="BE386" s="49"/>
      <c r="BF386" s="49"/>
      <c r="BG386" s="49"/>
      <c r="BH386" s="49"/>
      <c r="BI386" s="49"/>
      <c r="BJ386" s="49"/>
      <c r="BK386" s="49"/>
      <c r="BL386" s="49"/>
      <c r="BM386" s="49"/>
      <c r="BN386" s="49"/>
      <c r="BO386" s="49"/>
      <c r="BP386" s="49"/>
      <c r="BQ386" s="49"/>
      <c r="BR386" s="49"/>
      <c r="BS386" s="49"/>
      <c r="BT386" s="49"/>
      <c r="BU386" s="49"/>
      <c r="BV386" s="49"/>
      <c r="BW386" s="49"/>
      <c r="BX386" s="49"/>
      <c r="BY386" s="49"/>
      <c r="BZ386" s="49"/>
      <c r="CA386" s="49"/>
    </row>
    <row r="387" spans="1:79" ht="24" x14ac:dyDescent="0.1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c r="BA387" s="49"/>
      <c r="BB387" s="49"/>
      <c r="BC387" s="49"/>
      <c r="BD387" s="49"/>
      <c r="BE387" s="49"/>
      <c r="BF387" s="49"/>
      <c r="BG387" s="49"/>
      <c r="BH387" s="49"/>
      <c r="BI387" s="49"/>
      <c r="BJ387" s="49"/>
      <c r="BK387" s="49"/>
      <c r="BL387" s="49"/>
      <c r="BM387" s="49"/>
      <c r="BN387" s="49"/>
      <c r="BO387" s="49"/>
      <c r="BP387" s="49"/>
      <c r="BQ387" s="49"/>
      <c r="BR387" s="49"/>
      <c r="BS387" s="49"/>
      <c r="BT387" s="49"/>
      <c r="BU387" s="49"/>
      <c r="BV387" s="49"/>
      <c r="BW387" s="49"/>
      <c r="BX387" s="49"/>
      <c r="BY387" s="49"/>
      <c r="BZ387" s="49"/>
      <c r="CA387" s="49"/>
    </row>
    <row r="388" spans="1:79" ht="24" x14ac:dyDescent="0.1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c r="BA388" s="49"/>
      <c r="BB388" s="49"/>
      <c r="BC388" s="49"/>
      <c r="BD388" s="49"/>
      <c r="BE388" s="49"/>
      <c r="BF388" s="49"/>
      <c r="BG388" s="49"/>
      <c r="BH388" s="49"/>
      <c r="BI388" s="49"/>
      <c r="BJ388" s="49"/>
      <c r="BK388" s="49"/>
      <c r="BL388" s="49"/>
      <c r="BM388" s="49"/>
      <c r="BN388" s="49"/>
      <c r="BO388" s="49"/>
      <c r="BP388" s="49"/>
      <c r="BQ388" s="49"/>
      <c r="BR388" s="49"/>
      <c r="BS388" s="49"/>
      <c r="BT388" s="49"/>
      <c r="BU388" s="49"/>
      <c r="BV388" s="49"/>
      <c r="BW388" s="49"/>
      <c r="BX388" s="49"/>
      <c r="BY388" s="49"/>
      <c r="BZ388" s="49"/>
      <c r="CA388" s="49"/>
    </row>
    <row r="389" spans="1:79" ht="24" x14ac:dyDescent="0.1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c r="BA389" s="49"/>
      <c r="BB389" s="49"/>
      <c r="BC389" s="49"/>
      <c r="BD389" s="49"/>
      <c r="BE389" s="49"/>
      <c r="BF389" s="49"/>
      <c r="BG389" s="49"/>
      <c r="BH389" s="49"/>
      <c r="BI389" s="49"/>
      <c r="BJ389" s="49"/>
      <c r="BK389" s="49"/>
      <c r="BL389" s="49"/>
      <c r="BM389" s="49"/>
      <c r="BN389" s="49"/>
      <c r="BO389" s="49"/>
      <c r="BP389" s="49"/>
      <c r="BQ389" s="49"/>
      <c r="BR389" s="49"/>
      <c r="BS389" s="49"/>
      <c r="BT389" s="49"/>
      <c r="BU389" s="49"/>
      <c r="BV389" s="49"/>
      <c r="BW389" s="49"/>
      <c r="BX389" s="49"/>
      <c r="BY389" s="49"/>
      <c r="BZ389" s="49"/>
      <c r="CA389" s="49"/>
    </row>
    <row r="390" spans="1:79" ht="24" x14ac:dyDescent="0.1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c r="BA390" s="49"/>
      <c r="BB390" s="49"/>
      <c r="BC390" s="49"/>
      <c r="BD390" s="49"/>
      <c r="BE390" s="49"/>
      <c r="BF390" s="49"/>
      <c r="BG390" s="49"/>
      <c r="BH390" s="49"/>
      <c r="BI390" s="49"/>
      <c r="BJ390" s="49"/>
      <c r="BK390" s="49"/>
      <c r="BL390" s="49"/>
      <c r="BM390" s="49"/>
      <c r="BN390" s="49"/>
      <c r="BO390" s="49"/>
      <c r="BP390" s="49"/>
      <c r="BQ390" s="49"/>
      <c r="BR390" s="49"/>
      <c r="BS390" s="49"/>
      <c r="BT390" s="49"/>
      <c r="BU390" s="49"/>
      <c r="BV390" s="49"/>
      <c r="BW390" s="49"/>
      <c r="BX390" s="49"/>
      <c r="BY390" s="49"/>
      <c r="BZ390" s="49"/>
      <c r="CA390" s="49"/>
    </row>
    <row r="391" spans="1:79" ht="24" x14ac:dyDescent="0.1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c r="BA391" s="49"/>
      <c r="BB391" s="49"/>
      <c r="BC391" s="49"/>
      <c r="BD391" s="49"/>
      <c r="BE391" s="49"/>
      <c r="BF391" s="49"/>
      <c r="BG391" s="49"/>
      <c r="BH391" s="49"/>
      <c r="BI391" s="49"/>
      <c r="BJ391" s="49"/>
      <c r="BK391" s="49"/>
      <c r="BL391" s="49"/>
      <c r="BM391" s="49"/>
      <c r="BN391" s="49"/>
      <c r="BO391" s="49"/>
      <c r="BP391" s="49"/>
      <c r="BQ391" s="49"/>
      <c r="BR391" s="49"/>
      <c r="BS391" s="49"/>
      <c r="BT391" s="49"/>
      <c r="BU391" s="49"/>
      <c r="BV391" s="49"/>
      <c r="BW391" s="49"/>
      <c r="BX391" s="49"/>
      <c r="BY391" s="49"/>
      <c r="BZ391" s="49"/>
      <c r="CA391" s="49"/>
    </row>
    <row r="392" spans="1:79" ht="24" x14ac:dyDescent="0.1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c r="BA392" s="49"/>
      <c r="BB392" s="49"/>
      <c r="BC392" s="49"/>
      <c r="BD392" s="49"/>
      <c r="BE392" s="49"/>
      <c r="BF392" s="49"/>
      <c r="BG392" s="49"/>
      <c r="BH392" s="49"/>
      <c r="BI392" s="49"/>
      <c r="BJ392" s="49"/>
      <c r="BK392" s="49"/>
      <c r="BL392" s="49"/>
      <c r="BM392" s="49"/>
      <c r="BN392" s="49"/>
      <c r="BO392" s="49"/>
      <c r="BP392" s="49"/>
      <c r="BQ392" s="49"/>
      <c r="BR392" s="49"/>
      <c r="BS392" s="49"/>
      <c r="BT392" s="49"/>
      <c r="BU392" s="49"/>
      <c r="BV392" s="49"/>
      <c r="BW392" s="49"/>
      <c r="BX392" s="49"/>
      <c r="BY392" s="49"/>
      <c r="BZ392" s="49"/>
      <c r="CA392" s="49"/>
    </row>
    <row r="393" spans="1:79" ht="24" x14ac:dyDescent="0.1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c r="BA393" s="49"/>
      <c r="BB393" s="49"/>
      <c r="BC393" s="49"/>
      <c r="BD393" s="49"/>
      <c r="BE393" s="49"/>
      <c r="BF393" s="49"/>
      <c r="BG393" s="49"/>
      <c r="BH393" s="49"/>
      <c r="BI393" s="49"/>
      <c r="BJ393" s="49"/>
      <c r="BK393" s="49"/>
      <c r="BL393" s="49"/>
      <c r="BM393" s="49"/>
      <c r="BN393" s="49"/>
      <c r="BO393" s="49"/>
      <c r="BP393" s="49"/>
      <c r="BQ393" s="49"/>
      <c r="BR393" s="49"/>
      <c r="BS393" s="49"/>
      <c r="BT393" s="49"/>
      <c r="BU393" s="49"/>
      <c r="BV393" s="49"/>
      <c r="BW393" s="49"/>
      <c r="BX393" s="49"/>
      <c r="BY393" s="49"/>
      <c r="BZ393" s="49"/>
      <c r="CA393" s="49"/>
    </row>
    <row r="394" spans="1:79" ht="24" x14ac:dyDescent="0.1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c r="BA394" s="49"/>
      <c r="BB394" s="49"/>
      <c r="BC394" s="49"/>
      <c r="BD394" s="49"/>
      <c r="BE394" s="49"/>
      <c r="BF394" s="49"/>
      <c r="BG394" s="49"/>
      <c r="BH394" s="49"/>
      <c r="BI394" s="49"/>
      <c r="BJ394" s="49"/>
      <c r="BK394" s="49"/>
      <c r="BL394" s="49"/>
      <c r="BM394" s="49"/>
      <c r="BN394" s="49"/>
      <c r="BO394" s="49"/>
      <c r="BP394" s="49"/>
      <c r="BQ394" s="49"/>
      <c r="BR394" s="49"/>
      <c r="BS394" s="49"/>
      <c r="BT394" s="49"/>
      <c r="BU394" s="49"/>
      <c r="BV394" s="49"/>
      <c r="BW394" s="49"/>
      <c r="BX394" s="49"/>
      <c r="BY394" s="49"/>
      <c r="BZ394" s="49"/>
      <c r="CA394" s="49"/>
    </row>
    <row r="395" spans="1:79" ht="24" x14ac:dyDescent="0.1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c r="BA395" s="49"/>
      <c r="BB395" s="49"/>
      <c r="BC395" s="49"/>
      <c r="BD395" s="49"/>
      <c r="BE395" s="49"/>
      <c r="BF395" s="49"/>
      <c r="BG395" s="49"/>
      <c r="BH395" s="49"/>
      <c r="BI395" s="49"/>
      <c r="BJ395" s="49"/>
      <c r="BK395" s="49"/>
      <c r="BL395" s="49"/>
      <c r="BM395" s="49"/>
      <c r="BN395" s="49"/>
      <c r="BO395" s="49"/>
      <c r="BP395" s="49"/>
      <c r="BQ395" s="49"/>
      <c r="BR395" s="49"/>
      <c r="BS395" s="49"/>
      <c r="BT395" s="49"/>
      <c r="BU395" s="49"/>
      <c r="BV395" s="49"/>
      <c r="BW395" s="49"/>
      <c r="BX395" s="49"/>
      <c r="BY395" s="49"/>
      <c r="BZ395" s="49"/>
      <c r="CA395" s="49"/>
    </row>
    <row r="396" spans="1:79" ht="24" x14ac:dyDescent="0.1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c r="BA396" s="49"/>
      <c r="BB396" s="49"/>
      <c r="BC396" s="49"/>
      <c r="BD396" s="49"/>
      <c r="BE396" s="49"/>
      <c r="BF396" s="49"/>
      <c r="BG396" s="49"/>
      <c r="BH396" s="49"/>
      <c r="BI396" s="49"/>
      <c r="BJ396" s="49"/>
      <c r="BK396" s="49"/>
      <c r="BL396" s="49"/>
      <c r="BM396" s="49"/>
      <c r="BN396" s="49"/>
      <c r="BO396" s="49"/>
      <c r="BP396" s="49"/>
      <c r="BQ396" s="49"/>
      <c r="BR396" s="49"/>
      <c r="BS396" s="49"/>
      <c r="BT396" s="49"/>
      <c r="BU396" s="49"/>
      <c r="BV396" s="49"/>
      <c r="BW396" s="49"/>
      <c r="BX396" s="49"/>
      <c r="BY396" s="49"/>
      <c r="BZ396" s="49"/>
      <c r="CA396" s="49"/>
    </row>
    <row r="397" spans="1:79" ht="24" x14ac:dyDescent="0.1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c r="BA397" s="49"/>
      <c r="BB397" s="49"/>
      <c r="BC397" s="49"/>
      <c r="BD397" s="49"/>
      <c r="BE397" s="49"/>
      <c r="BF397" s="49"/>
      <c r="BG397" s="49"/>
      <c r="BH397" s="49"/>
      <c r="BI397" s="49"/>
      <c r="BJ397" s="49"/>
      <c r="BK397" s="49"/>
      <c r="BL397" s="49"/>
      <c r="BM397" s="49"/>
      <c r="BN397" s="49"/>
      <c r="BO397" s="49"/>
      <c r="BP397" s="49"/>
      <c r="BQ397" s="49"/>
      <c r="BR397" s="49"/>
      <c r="BS397" s="49"/>
      <c r="BT397" s="49"/>
      <c r="BU397" s="49"/>
      <c r="BV397" s="49"/>
      <c r="BW397" s="49"/>
      <c r="BX397" s="49"/>
      <c r="BY397" s="49"/>
      <c r="BZ397" s="49"/>
      <c r="CA397" s="49"/>
    </row>
    <row r="398" spans="1:79" ht="24" x14ac:dyDescent="0.1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row>
    <row r="399" spans="1:79" ht="24" x14ac:dyDescent="0.1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c r="BA399" s="49"/>
      <c r="BB399" s="49"/>
      <c r="BC399" s="49"/>
      <c r="BD399" s="49"/>
      <c r="BE399" s="49"/>
      <c r="BF399" s="49"/>
      <c r="BG399" s="49"/>
      <c r="BH399" s="49"/>
      <c r="BI399" s="49"/>
      <c r="BJ399" s="49"/>
      <c r="BK399" s="49"/>
      <c r="BL399" s="49"/>
      <c r="BM399" s="49"/>
      <c r="BN399" s="49"/>
      <c r="BO399" s="49"/>
      <c r="BP399" s="49"/>
      <c r="BQ399" s="49"/>
      <c r="BR399" s="49"/>
      <c r="BS399" s="49"/>
      <c r="BT399" s="49"/>
      <c r="BU399" s="49"/>
      <c r="BV399" s="49"/>
      <c r="BW399" s="49"/>
      <c r="BX399" s="49"/>
      <c r="BY399" s="49"/>
      <c r="BZ399" s="49"/>
      <c r="CA399" s="49"/>
    </row>
    <row r="400" spans="1:79" ht="24" x14ac:dyDescent="0.1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c r="BA400" s="49"/>
      <c r="BB400" s="49"/>
      <c r="BC400" s="49"/>
      <c r="BD400" s="49"/>
      <c r="BE400" s="49"/>
      <c r="BF400" s="49"/>
      <c r="BG400" s="49"/>
      <c r="BH400" s="49"/>
      <c r="BI400" s="49"/>
      <c r="BJ400" s="49"/>
      <c r="BK400" s="49"/>
      <c r="BL400" s="49"/>
      <c r="BM400" s="49"/>
      <c r="BN400" s="49"/>
      <c r="BO400" s="49"/>
      <c r="BP400" s="49"/>
      <c r="BQ400" s="49"/>
      <c r="BR400" s="49"/>
      <c r="BS400" s="49"/>
      <c r="BT400" s="49"/>
      <c r="BU400" s="49"/>
      <c r="BV400" s="49"/>
      <c r="BW400" s="49"/>
      <c r="BX400" s="49"/>
      <c r="BY400" s="49"/>
      <c r="BZ400" s="49"/>
      <c r="CA400" s="49"/>
    </row>
    <row r="401" spans="1:79" ht="24" x14ac:dyDescent="0.1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c r="BA401" s="49"/>
      <c r="BB401" s="49"/>
      <c r="BC401" s="49"/>
      <c r="BD401" s="49"/>
      <c r="BE401" s="49"/>
      <c r="BF401" s="49"/>
      <c r="BG401" s="49"/>
      <c r="BH401" s="49"/>
      <c r="BI401" s="49"/>
      <c r="BJ401" s="49"/>
      <c r="BK401" s="49"/>
      <c r="BL401" s="49"/>
      <c r="BM401" s="49"/>
      <c r="BN401" s="49"/>
      <c r="BO401" s="49"/>
      <c r="BP401" s="49"/>
      <c r="BQ401" s="49"/>
      <c r="BR401" s="49"/>
      <c r="BS401" s="49"/>
      <c r="BT401" s="49"/>
      <c r="BU401" s="49"/>
      <c r="BV401" s="49"/>
      <c r="BW401" s="49"/>
      <c r="BX401" s="49"/>
      <c r="BY401" s="49"/>
      <c r="BZ401" s="49"/>
      <c r="CA401" s="49"/>
    </row>
    <row r="402" spans="1:79" ht="24" x14ac:dyDescent="0.1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c r="BA402" s="49"/>
      <c r="BB402" s="49"/>
      <c r="BC402" s="49"/>
      <c r="BD402" s="49"/>
      <c r="BE402" s="49"/>
      <c r="BF402" s="49"/>
      <c r="BG402" s="49"/>
      <c r="BH402" s="49"/>
      <c r="BI402" s="49"/>
      <c r="BJ402" s="49"/>
      <c r="BK402" s="49"/>
      <c r="BL402" s="49"/>
      <c r="BM402" s="49"/>
      <c r="BN402" s="49"/>
      <c r="BO402" s="49"/>
      <c r="BP402" s="49"/>
      <c r="BQ402" s="49"/>
      <c r="BR402" s="49"/>
      <c r="BS402" s="49"/>
      <c r="BT402" s="49"/>
      <c r="BU402" s="49"/>
      <c r="BV402" s="49"/>
      <c r="BW402" s="49"/>
      <c r="BX402" s="49"/>
      <c r="BY402" s="49"/>
      <c r="BZ402" s="49"/>
      <c r="CA402" s="49"/>
    </row>
    <row r="403" spans="1:79" ht="24" x14ac:dyDescent="0.1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c r="BA403" s="49"/>
      <c r="BB403" s="49"/>
      <c r="BC403" s="49"/>
      <c r="BD403" s="49"/>
      <c r="BE403" s="49"/>
      <c r="BF403" s="49"/>
      <c r="BG403" s="49"/>
      <c r="BH403" s="49"/>
      <c r="BI403" s="49"/>
      <c r="BJ403" s="49"/>
      <c r="BK403" s="49"/>
      <c r="BL403" s="49"/>
      <c r="BM403" s="49"/>
      <c r="BN403" s="49"/>
      <c r="BO403" s="49"/>
      <c r="BP403" s="49"/>
      <c r="BQ403" s="49"/>
      <c r="BR403" s="49"/>
      <c r="BS403" s="49"/>
      <c r="BT403" s="49"/>
      <c r="BU403" s="49"/>
      <c r="BV403" s="49"/>
      <c r="BW403" s="49"/>
      <c r="BX403" s="49"/>
      <c r="BY403" s="49"/>
      <c r="BZ403" s="49"/>
      <c r="CA403" s="49"/>
    </row>
    <row r="404" spans="1:79" ht="24" x14ac:dyDescent="0.1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c r="BA404" s="49"/>
      <c r="BB404" s="49"/>
      <c r="BC404" s="49"/>
      <c r="BD404" s="49"/>
      <c r="BE404" s="49"/>
      <c r="BF404" s="49"/>
      <c r="BG404" s="49"/>
      <c r="BH404" s="49"/>
      <c r="BI404" s="49"/>
      <c r="BJ404" s="49"/>
      <c r="BK404" s="49"/>
      <c r="BL404" s="49"/>
      <c r="BM404" s="49"/>
      <c r="BN404" s="49"/>
      <c r="BO404" s="49"/>
      <c r="BP404" s="49"/>
      <c r="BQ404" s="49"/>
      <c r="BR404" s="49"/>
      <c r="BS404" s="49"/>
      <c r="BT404" s="49"/>
      <c r="BU404" s="49"/>
      <c r="BV404" s="49"/>
      <c r="BW404" s="49"/>
      <c r="BX404" s="49"/>
      <c r="BY404" s="49"/>
      <c r="BZ404" s="49"/>
      <c r="CA404" s="49"/>
    </row>
    <row r="405" spans="1:79" ht="24" x14ac:dyDescent="0.1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c r="BA405" s="49"/>
      <c r="BB405" s="49"/>
      <c r="BC405" s="49"/>
      <c r="BD405" s="49"/>
      <c r="BE405" s="49"/>
      <c r="BF405" s="49"/>
      <c r="BG405" s="49"/>
      <c r="BH405" s="49"/>
      <c r="BI405" s="49"/>
      <c r="BJ405" s="49"/>
      <c r="BK405" s="49"/>
      <c r="BL405" s="49"/>
      <c r="BM405" s="49"/>
      <c r="BN405" s="49"/>
      <c r="BO405" s="49"/>
      <c r="BP405" s="49"/>
      <c r="BQ405" s="49"/>
      <c r="BR405" s="49"/>
      <c r="BS405" s="49"/>
      <c r="BT405" s="49"/>
      <c r="BU405" s="49"/>
      <c r="BV405" s="49"/>
      <c r="BW405" s="49"/>
      <c r="BX405" s="49"/>
      <c r="BY405" s="49"/>
      <c r="BZ405" s="49"/>
      <c r="CA405" s="49"/>
    </row>
    <row r="406" spans="1:79" ht="24" x14ac:dyDescent="0.1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c r="BA406" s="49"/>
      <c r="BB406" s="49"/>
      <c r="BC406" s="49"/>
      <c r="BD406" s="49"/>
      <c r="BE406" s="49"/>
      <c r="BF406" s="49"/>
      <c r="BG406" s="49"/>
      <c r="BH406" s="49"/>
      <c r="BI406" s="49"/>
      <c r="BJ406" s="49"/>
      <c r="BK406" s="49"/>
      <c r="BL406" s="49"/>
      <c r="BM406" s="49"/>
      <c r="BN406" s="49"/>
      <c r="BO406" s="49"/>
      <c r="BP406" s="49"/>
      <c r="BQ406" s="49"/>
      <c r="BR406" s="49"/>
      <c r="BS406" s="49"/>
      <c r="BT406" s="49"/>
      <c r="BU406" s="49"/>
      <c r="BV406" s="49"/>
      <c r="BW406" s="49"/>
      <c r="BX406" s="49"/>
      <c r="BY406" s="49"/>
      <c r="BZ406" s="49"/>
      <c r="CA406" s="49"/>
    </row>
    <row r="407" spans="1:79" ht="24" x14ac:dyDescent="0.1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c r="BA407" s="49"/>
      <c r="BB407" s="49"/>
      <c r="BC407" s="49"/>
      <c r="BD407" s="49"/>
      <c r="BE407" s="49"/>
      <c r="BF407" s="49"/>
      <c r="BG407" s="49"/>
      <c r="BH407" s="49"/>
      <c r="BI407" s="49"/>
      <c r="BJ407" s="49"/>
      <c r="BK407" s="49"/>
      <c r="BL407" s="49"/>
      <c r="BM407" s="49"/>
      <c r="BN407" s="49"/>
      <c r="BO407" s="49"/>
      <c r="BP407" s="49"/>
      <c r="BQ407" s="49"/>
      <c r="BR407" s="49"/>
      <c r="BS407" s="49"/>
      <c r="BT407" s="49"/>
      <c r="BU407" s="49"/>
      <c r="BV407" s="49"/>
      <c r="BW407" s="49"/>
      <c r="BX407" s="49"/>
      <c r="BY407" s="49"/>
      <c r="BZ407" s="49"/>
      <c r="CA407" s="49"/>
    </row>
    <row r="408" spans="1:79" ht="24" x14ac:dyDescent="0.1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c r="BA408" s="49"/>
      <c r="BB408" s="49"/>
      <c r="BC408" s="49"/>
      <c r="BD408" s="49"/>
      <c r="BE408" s="49"/>
      <c r="BF408" s="49"/>
      <c r="BG408" s="49"/>
      <c r="BH408" s="49"/>
      <c r="BI408" s="49"/>
      <c r="BJ408" s="49"/>
      <c r="BK408" s="49"/>
      <c r="BL408" s="49"/>
      <c r="BM408" s="49"/>
      <c r="BN408" s="49"/>
      <c r="BO408" s="49"/>
      <c r="BP408" s="49"/>
      <c r="BQ408" s="49"/>
      <c r="BR408" s="49"/>
      <c r="BS408" s="49"/>
      <c r="BT408" s="49"/>
      <c r="BU408" s="49"/>
      <c r="BV408" s="49"/>
      <c r="BW408" s="49"/>
      <c r="BX408" s="49"/>
      <c r="BY408" s="49"/>
      <c r="BZ408" s="49"/>
      <c r="CA408" s="49"/>
    </row>
    <row r="409" spans="1:79" ht="24" x14ac:dyDescent="0.1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c r="BA409" s="49"/>
      <c r="BB409" s="49"/>
      <c r="BC409" s="49"/>
      <c r="BD409" s="49"/>
      <c r="BE409" s="49"/>
      <c r="BF409" s="49"/>
      <c r="BG409" s="49"/>
      <c r="BH409" s="49"/>
      <c r="BI409" s="49"/>
      <c r="BJ409" s="49"/>
      <c r="BK409" s="49"/>
      <c r="BL409" s="49"/>
      <c r="BM409" s="49"/>
      <c r="BN409" s="49"/>
      <c r="BO409" s="49"/>
      <c r="BP409" s="49"/>
      <c r="BQ409" s="49"/>
      <c r="BR409" s="49"/>
      <c r="BS409" s="49"/>
      <c r="BT409" s="49"/>
      <c r="BU409" s="49"/>
      <c r="BV409" s="49"/>
      <c r="BW409" s="49"/>
      <c r="BX409" s="49"/>
      <c r="BY409" s="49"/>
      <c r="BZ409" s="49"/>
      <c r="CA409" s="49"/>
    </row>
    <row r="410" spans="1:79" ht="24" x14ac:dyDescent="0.1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c r="BA410" s="49"/>
      <c r="BB410" s="49"/>
      <c r="BC410" s="49"/>
      <c r="BD410" s="49"/>
      <c r="BE410" s="49"/>
      <c r="BF410" s="49"/>
      <c r="BG410" s="49"/>
      <c r="BH410" s="49"/>
      <c r="BI410" s="49"/>
      <c r="BJ410" s="49"/>
      <c r="BK410" s="49"/>
      <c r="BL410" s="49"/>
      <c r="BM410" s="49"/>
      <c r="BN410" s="49"/>
      <c r="BO410" s="49"/>
      <c r="BP410" s="49"/>
      <c r="BQ410" s="49"/>
      <c r="BR410" s="49"/>
      <c r="BS410" s="49"/>
      <c r="BT410" s="49"/>
      <c r="BU410" s="49"/>
      <c r="BV410" s="49"/>
      <c r="BW410" s="49"/>
      <c r="BX410" s="49"/>
      <c r="BY410" s="49"/>
      <c r="BZ410" s="49"/>
      <c r="CA410" s="49"/>
    </row>
    <row r="411" spans="1:79" ht="24" x14ac:dyDescent="0.1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c r="BA411" s="49"/>
      <c r="BB411" s="49"/>
      <c r="BC411" s="49"/>
      <c r="BD411" s="49"/>
      <c r="BE411" s="49"/>
      <c r="BF411" s="49"/>
      <c r="BG411" s="49"/>
      <c r="BH411" s="49"/>
      <c r="BI411" s="49"/>
      <c r="BJ411" s="49"/>
      <c r="BK411" s="49"/>
      <c r="BL411" s="49"/>
      <c r="BM411" s="49"/>
      <c r="BN411" s="49"/>
      <c r="BO411" s="49"/>
      <c r="BP411" s="49"/>
      <c r="BQ411" s="49"/>
      <c r="BR411" s="49"/>
      <c r="BS411" s="49"/>
      <c r="BT411" s="49"/>
      <c r="BU411" s="49"/>
      <c r="BV411" s="49"/>
      <c r="BW411" s="49"/>
      <c r="BX411" s="49"/>
      <c r="BY411" s="49"/>
      <c r="BZ411" s="49"/>
      <c r="CA411" s="49"/>
    </row>
    <row r="412" spans="1:79" ht="24" x14ac:dyDescent="0.1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c r="BA412" s="49"/>
      <c r="BB412" s="49"/>
      <c r="BC412" s="49"/>
      <c r="BD412" s="49"/>
      <c r="BE412" s="49"/>
      <c r="BF412" s="49"/>
      <c r="BG412" s="49"/>
      <c r="BH412" s="49"/>
      <c r="BI412" s="49"/>
      <c r="BJ412" s="49"/>
      <c r="BK412" s="49"/>
      <c r="BL412" s="49"/>
      <c r="BM412" s="49"/>
      <c r="BN412" s="49"/>
      <c r="BO412" s="49"/>
      <c r="BP412" s="49"/>
      <c r="BQ412" s="49"/>
      <c r="BR412" s="49"/>
      <c r="BS412" s="49"/>
      <c r="BT412" s="49"/>
      <c r="BU412" s="49"/>
      <c r="BV412" s="49"/>
      <c r="BW412" s="49"/>
      <c r="BX412" s="49"/>
      <c r="BY412" s="49"/>
      <c r="BZ412" s="49"/>
      <c r="CA412" s="49"/>
    </row>
    <row r="413" spans="1:79" ht="24" x14ac:dyDescent="0.1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c r="BA413" s="49"/>
      <c r="BB413" s="49"/>
      <c r="BC413" s="49"/>
      <c r="BD413" s="49"/>
      <c r="BE413" s="49"/>
      <c r="BF413" s="49"/>
      <c r="BG413" s="49"/>
      <c r="BH413" s="49"/>
      <c r="BI413" s="49"/>
      <c r="BJ413" s="49"/>
      <c r="BK413" s="49"/>
      <c r="BL413" s="49"/>
      <c r="BM413" s="49"/>
      <c r="BN413" s="49"/>
      <c r="BO413" s="49"/>
      <c r="BP413" s="49"/>
      <c r="BQ413" s="49"/>
      <c r="BR413" s="49"/>
      <c r="BS413" s="49"/>
      <c r="BT413" s="49"/>
      <c r="BU413" s="49"/>
      <c r="BV413" s="49"/>
      <c r="BW413" s="49"/>
      <c r="BX413" s="49"/>
      <c r="BY413" s="49"/>
      <c r="BZ413" s="49"/>
      <c r="CA413" s="49"/>
    </row>
    <row r="414" spans="1:79" ht="24" x14ac:dyDescent="0.1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c r="BA414" s="49"/>
      <c r="BB414" s="49"/>
      <c r="BC414" s="49"/>
      <c r="BD414" s="49"/>
      <c r="BE414" s="49"/>
      <c r="BF414" s="49"/>
      <c r="BG414" s="49"/>
      <c r="BH414" s="49"/>
      <c r="BI414" s="49"/>
      <c r="BJ414" s="49"/>
      <c r="BK414" s="49"/>
      <c r="BL414" s="49"/>
      <c r="BM414" s="49"/>
      <c r="BN414" s="49"/>
      <c r="BO414" s="49"/>
      <c r="BP414" s="49"/>
      <c r="BQ414" s="49"/>
      <c r="BR414" s="49"/>
      <c r="BS414" s="49"/>
      <c r="BT414" s="49"/>
      <c r="BU414" s="49"/>
      <c r="BV414" s="49"/>
      <c r="BW414" s="49"/>
      <c r="BX414" s="49"/>
      <c r="BY414" s="49"/>
      <c r="BZ414" s="49"/>
      <c r="CA414" s="49"/>
    </row>
    <row r="415" spans="1:79" ht="24" x14ac:dyDescent="0.1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c r="BA415" s="49"/>
      <c r="BB415" s="49"/>
      <c r="BC415" s="49"/>
      <c r="BD415" s="49"/>
      <c r="BE415" s="49"/>
      <c r="BF415" s="49"/>
      <c r="BG415" s="49"/>
      <c r="BH415" s="49"/>
      <c r="BI415" s="49"/>
      <c r="BJ415" s="49"/>
      <c r="BK415" s="49"/>
      <c r="BL415" s="49"/>
      <c r="BM415" s="49"/>
      <c r="BN415" s="49"/>
      <c r="BO415" s="49"/>
      <c r="BP415" s="49"/>
      <c r="BQ415" s="49"/>
      <c r="BR415" s="49"/>
      <c r="BS415" s="49"/>
      <c r="BT415" s="49"/>
      <c r="BU415" s="49"/>
      <c r="BV415" s="49"/>
      <c r="BW415" s="49"/>
      <c r="BX415" s="49"/>
      <c r="BY415" s="49"/>
      <c r="BZ415" s="49"/>
      <c r="CA415" s="49"/>
    </row>
    <row r="416" spans="1:79" ht="24" x14ac:dyDescent="0.1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c r="BA416" s="49"/>
      <c r="BB416" s="49"/>
      <c r="BC416" s="49"/>
      <c r="BD416" s="49"/>
      <c r="BE416" s="49"/>
      <c r="BF416" s="49"/>
      <c r="BG416" s="49"/>
      <c r="BH416" s="49"/>
      <c r="BI416" s="49"/>
      <c r="BJ416" s="49"/>
      <c r="BK416" s="49"/>
      <c r="BL416" s="49"/>
      <c r="BM416" s="49"/>
      <c r="BN416" s="49"/>
      <c r="BO416" s="49"/>
      <c r="BP416" s="49"/>
      <c r="BQ416" s="49"/>
      <c r="BR416" s="49"/>
      <c r="BS416" s="49"/>
      <c r="BT416" s="49"/>
      <c r="BU416" s="49"/>
      <c r="BV416" s="49"/>
      <c r="BW416" s="49"/>
      <c r="BX416" s="49"/>
      <c r="BY416" s="49"/>
      <c r="BZ416" s="49"/>
      <c r="CA416" s="49"/>
    </row>
    <row r="417" spans="1:79" ht="24" x14ac:dyDescent="0.1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c r="BA417" s="49"/>
      <c r="BB417" s="49"/>
      <c r="BC417" s="49"/>
      <c r="BD417" s="49"/>
      <c r="BE417" s="49"/>
      <c r="BF417" s="49"/>
      <c r="BG417" s="49"/>
      <c r="BH417" s="49"/>
      <c r="BI417" s="49"/>
      <c r="BJ417" s="49"/>
      <c r="BK417" s="49"/>
      <c r="BL417" s="49"/>
      <c r="BM417" s="49"/>
      <c r="BN417" s="49"/>
      <c r="BO417" s="49"/>
      <c r="BP417" s="49"/>
      <c r="BQ417" s="49"/>
      <c r="BR417" s="49"/>
      <c r="BS417" s="49"/>
      <c r="BT417" s="49"/>
      <c r="BU417" s="49"/>
      <c r="BV417" s="49"/>
      <c r="BW417" s="49"/>
      <c r="BX417" s="49"/>
      <c r="BY417" s="49"/>
      <c r="BZ417" s="49"/>
      <c r="CA417" s="49"/>
    </row>
    <row r="418" spans="1:79" ht="24" x14ac:dyDescent="0.1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c r="BA418" s="49"/>
      <c r="BB418" s="49"/>
      <c r="BC418" s="49"/>
      <c r="BD418" s="49"/>
      <c r="BE418" s="49"/>
      <c r="BF418" s="49"/>
      <c r="BG418" s="49"/>
      <c r="BH418" s="49"/>
      <c r="BI418" s="49"/>
      <c r="BJ418" s="49"/>
      <c r="BK418" s="49"/>
      <c r="BL418" s="49"/>
      <c r="BM418" s="49"/>
      <c r="BN418" s="49"/>
      <c r="BO418" s="49"/>
      <c r="BP418" s="49"/>
      <c r="BQ418" s="49"/>
      <c r="BR418" s="49"/>
      <c r="BS418" s="49"/>
      <c r="BT418" s="49"/>
      <c r="BU418" s="49"/>
      <c r="BV418" s="49"/>
      <c r="BW418" s="49"/>
      <c r="BX418" s="49"/>
      <c r="BY418" s="49"/>
      <c r="BZ418" s="49"/>
      <c r="CA418" s="49"/>
    </row>
    <row r="419" spans="1:79" ht="24" x14ac:dyDescent="0.1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c r="BA419" s="49"/>
      <c r="BB419" s="49"/>
      <c r="BC419" s="49"/>
      <c r="BD419" s="49"/>
      <c r="BE419" s="49"/>
      <c r="BF419" s="49"/>
      <c r="BG419" s="49"/>
      <c r="BH419" s="49"/>
      <c r="BI419" s="49"/>
      <c r="BJ419" s="49"/>
      <c r="BK419" s="49"/>
      <c r="BL419" s="49"/>
      <c r="BM419" s="49"/>
      <c r="BN419" s="49"/>
      <c r="BO419" s="49"/>
      <c r="BP419" s="49"/>
      <c r="BQ419" s="49"/>
      <c r="BR419" s="49"/>
      <c r="BS419" s="49"/>
      <c r="BT419" s="49"/>
      <c r="BU419" s="49"/>
      <c r="BV419" s="49"/>
      <c r="BW419" s="49"/>
      <c r="BX419" s="49"/>
      <c r="BY419" s="49"/>
      <c r="BZ419" s="49"/>
      <c r="CA419" s="49"/>
    </row>
    <row r="420" spans="1:79" ht="24" x14ac:dyDescent="0.1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c r="BA420" s="49"/>
      <c r="BB420" s="49"/>
      <c r="BC420" s="49"/>
      <c r="BD420" s="49"/>
      <c r="BE420" s="49"/>
      <c r="BF420" s="49"/>
      <c r="BG420" s="49"/>
      <c r="BH420" s="49"/>
      <c r="BI420" s="49"/>
      <c r="BJ420" s="49"/>
      <c r="BK420" s="49"/>
      <c r="BL420" s="49"/>
      <c r="BM420" s="49"/>
      <c r="BN420" s="49"/>
      <c r="BO420" s="49"/>
      <c r="BP420" s="49"/>
      <c r="BQ420" s="49"/>
      <c r="BR420" s="49"/>
      <c r="BS420" s="49"/>
      <c r="BT420" s="49"/>
      <c r="BU420" s="49"/>
      <c r="BV420" s="49"/>
      <c r="BW420" s="49"/>
      <c r="BX420" s="49"/>
      <c r="BY420" s="49"/>
      <c r="BZ420" s="49"/>
      <c r="CA420" s="49"/>
    </row>
    <row r="421" spans="1:79" ht="24" x14ac:dyDescent="0.1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c r="BA421" s="49"/>
      <c r="BB421" s="49"/>
      <c r="BC421" s="49"/>
      <c r="BD421" s="49"/>
      <c r="BE421" s="49"/>
      <c r="BF421" s="49"/>
      <c r="BG421" s="49"/>
      <c r="BH421" s="49"/>
      <c r="BI421" s="49"/>
      <c r="BJ421" s="49"/>
      <c r="BK421" s="49"/>
      <c r="BL421" s="49"/>
      <c r="BM421" s="49"/>
      <c r="BN421" s="49"/>
      <c r="BO421" s="49"/>
      <c r="BP421" s="49"/>
      <c r="BQ421" s="49"/>
      <c r="BR421" s="49"/>
      <c r="BS421" s="49"/>
      <c r="BT421" s="49"/>
      <c r="BU421" s="49"/>
      <c r="BV421" s="49"/>
      <c r="BW421" s="49"/>
      <c r="BX421" s="49"/>
      <c r="BY421" s="49"/>
      <c r="BZ421" s="49"/>
      <c r="CA421" s="49"/>
    </row>
    <row r="422" spans="1:79" ht="24" x14ac:dyDescent="0.1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c r="BA422" s="49"/>
      <c r="BB422" s="49"/>
      <c r="BC422" s="49"/>
      <c r="BD422" s="49"/>
      <c r="BE422" s="49"/>
      <c r="BF422" s="49"/>
      <c r="BG422" s="49"/>
      <c r="BH422" s="49"/>
      <c r="BI422" s="49"/>
      <c r="BJ422" s="49"/>
      <c r="BK422" s="49"/>
      <c r="BL422" s="49"/>
      <c r="BM422" s="49"/>
      <c r="BN422" s="49"/>
      <c r="BO422" s="49"/>
      <c r="BP422" s="49"/>
      <c r="BQ422" s="49"/>
      <c r="BR422" s="49"/>
      <c r="BS422" s="49"/>
      <c r="BT422" s="49"/>
      <c r="BU422" s="49"/>
      <c r="BV422" s="49"/>
      <c r="BW422" s="49"/>
      <c r="BX422" s="49"/>
      <c r="BY422" s="49"/>
      <c r="BZ422" s="49"/>
      <c r="CA422" s="49"/>
    </row>
    <row r="423" spans="1:79" ht="24" x14ac:dyDescent="0.1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c r="BA423" s="49"/>
      <c r="BB423" s="49"/>
      <c r="BC423" s="49"/>
      <c r="BD423" s="49"/>
      <c r="BE423" s="49"/>
      <c r="BF423" s="49"/>
      <c r="BG423" s="49"/>
      <c r="BH423" s="49"/>
      <c r="BI423" s="49"/>
      <c r="BJ423" s="49"/>
      <c r="BK423" s="49"/>
      <c r="BL423" s="49"/>
      <c r="BM423" s="49"/>
      <c r="BN423" s="49"/>
      <c r="BO423" s="49"/>
      <c r="BP423" s="49"/>
      <c r="BQ423" s="49"/>
      <c r="BR423" s="49"/>
      <c r="BS423" s="49"/>
      <c r="BT423" s="49"/>
      <c r="BU423" s="49"/>
      <c r="BV423" s="49"/>
      <c r="BW423" s="49"/>
      <c r="BX423" s="49"/>
      <c r="BY423" s="49"/>
      <c r="BZ423" s="49"/>
      <c r="CA423" s="49"/>
    </row>
    <row r="424" spans="1:79" ht="24" x14ac:dyDescent="0.1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c r="BA424" s="49"/>
      <c r="BB424" s="49"/>
      <c r="BC424" s="49"/>
      <c r="BD424" s="49"/>
      <c r="BE424" s="49"/>
      <c r="BF424" s="49"/>
      <c r="BG424" s="49"/>
      <c r="BH424" s="49"/>
      <c r="BI424" s="49"/>
      <c r="BJ424" s="49"/>
      <c r="BK424" s="49"/>
      <c r="BL424" s="49"/>
      <c r="BM424" s="49"/>
      <c r="BN424" s="49"/>
      <c r="BO424" s="49"/>
      <c r="BP424" s="49"/>
      <c r="BQ424" s="49"/>
      <c r="BR424" s="49"/>
      <c r="BS424" s="49"/>
      <c r="BT424" s="49"/>
      <c r="BU424" s="49"/>
      <c r="BV424" s="49"/>
      <c r="BW424" s="49"/>
      <c r="BX424" s="49"/>
      <c r="BY424" s="49"/>
      <c r="BZ424" s="49"/>
      <c r="CA424" s="49"/>
    </row>
    <row r="425" spans="1:79" ht="24" x14ac:dyDescent="0.1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c r="BA425" s="49"/>
      <c r="BB425" s="49"/>
      <c r="BC425" s="49"/>
      <c r="BD425" s="49"/>
      <c r="BE425" s="49"/>
      <c r="BF425" s="49"/>
      <c r="BG425" s="49"/>
      <c r="BH425" s="49"/>
      <c r="BI425" s="49"/>
      <c r="BJ425" s="49"/>
      <c r="BK425" s="49"/>
      <c r="BL425" s="49"/>
      <c r="BM425" s="49"/>
      <c r="BN425" s="49"/>
      <c r="BO425" s="49"/>
      <c r="BP425" s="49"/>
      <c r="BQ425" s="49"/>
      <c r="BR425" s="49"/>
      <c r="BS425" s="49"/>
      <c r="BT425" s="49"/>
      <c r="BU425" s="49"/>
      <c r="BV425" s="49"/>
      <c r="BW425" s="49"/>
      <c r="BX425" s="49"/>
      <c r="BY425" s="49"/>
      <c r="BZ425" s="49"/>
      <c r="CA425" s="49"/>
    </row>
    <row r="426" spans="1:79" ht="24" x14ac:dyDescent="0.1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c r="BA426" s="49"/>
      <c r="BB426" s="49"/>
      <c r="BC426" s="49"/>
      <c r="BD426" s="49"/>
      <c r="BE426" s="49"/>
      <c r="BF426" s="49"/>
      <c r="BG426" s="49"/>
      <c r="BH426" s="49"/>
      <c r="BI426" s="49"/>
      <c r="BJ426" s="49"/>
      <c r="BK426" s="49"/>
      <c r="BL426" s="49"/>
      <c r="BM426" s="49"/>
      <c r="BN426" s="49"/>
      <c r="BO426" s="49"/>
      <c r="BP426" s="49"/>
      <c r="BQ426" s="49"/>
      <c r="BR426" s="49"/>
      <c r="BS426" s="49"/>
      <c r="BT426" s="49"/>
      <c r="BU426" s="49"/>
      <c r="BV426" s="49"/>
      <c r="BW426" s="49"/>
      <c r="BX426" s="49"/>
      <c r="BY426" s="49"/>
      <c r="BZ426" s="49"/>
      <c r="CA426" s="49"/>
    </row>
    <row r="427" spans="1:79" ht="24" x14ac:dyDescent="0.1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c r="BA427" s="49"/>
      <c r="BB427" s="49"/>
      <c r="BC427" s="49"/>
      <c r="BD427" s="49"/>
      <c r="BE427" s="49"/>
      <c r="BF427" s="49"/>
      <c r="BG427" s="49"/>
      <c r="BH427" s="49"/>
      <c r="BI427" s="49"/>
      <c r="BJ427" s="49"/>
      <c r="BK427" s="49"/>
      <c r="BL427" s="49"/>
      <c r="BM427" s="49"/>
      <c r="BN427" s="49"/>
      <c r="BO427" s="49"/>
      <c r="BP427" s="49"/>
      <c r="BQ427" s="49"/>
      <c r="BR427" s="49"/>
      <c r="BS427" s="49"/>
      <c r="BT427" s="49"/>
      <c r="BU427" s="49"/>
      <c r="BV427" s="49"/>
      <c r="BW427" s="49"/>
      <c r="BX427" s="49"/>
      <c r="BY427" s="49"/>
      <c r="BZ427" s="49"/>
      <c r="CA427" s="49"/>
    </row>
    <row r="428" spans="1:79" ht="24" x14ac:dyDescent="0.1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c r="BA428" s="49"/>
      <c r="BB428" s="49"/>
      <c r="BC428" s="49"/>
      <c r="BD428" s="49"/>
      <c r="BE428" s="49"/>
      <c r="BF428" s="49"/>
      <c r="BG428" s="49"/>
      <c r="BH428" s="49"/>
      <c r="BI428" s="49"/>
      <c r="BJ428" s="49"/>
      <c r="BK428" s="49"/>
      <c r="BL428" s="49"/>
      <c r="BM428" s="49"/>
      <c r="BN428" s="49"/>
      <c r="BO428" s="49"/>
      <c r="BP428" s="49"/>
      <c r="BQ428" s="49"/>
      <c r="BR428" s="49"/>
      <c r="BS428" s="49"/>
      <c r="BT428" s="49"/>
      <c r="BU428" s="49"/>
      <c r="BV428" s="49"/>
      <c r="BW428" s="49"/>
      <c r="BX428" s="49"/>
      <c r="BY428" s="49"/>
      <c r="BZ428" s="49"/>
      <c r="CA428" s="49"/>
    </row>
    <row r="429" spans="1:79" ht="24" x14ac:dyDescent="0.1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c r="BA429" s="49"/>
      <c r="BB429" s="49"/>
      <c r="BC429" s="49"/>
      <c r="BD429" s="49"/>
      <c r="BE429" s="49"/>
      <c r="BF429" s="49"/>
      <c r="BG429" s="49"/>
      <c r="BH429" s="49"/>
      <c r="BI429" s="49"/>
      <c r="BJ429" s="49"/>
      <c r="BK429" s="49"/>
      <c r="BL429" s="49"/>
      <c r="BM429" s="49"/>
      <c r="BN429" s="49"/>
      <c r="BO429" s="49"/>
      <c r="BP429" s="49"/>
      <c r="BQ429" s="49"/>
      <c r="BR429" s="49"/>
      <c r="BS429" s="49"/>
      <c r="BT429" s="49"/>
      <c r="BU429" s="49"/>
      <c r="BV429" s="49"/>
      <c r="BW429" s="49"/>
      <c r="BX429" s="49"/>
      <c r="BY429" s="49"/>
      <c r="BZ429" s="49"/>
      <c r="CA429" s="49"/>
    </row>
    <row r="430" spans="1:79" ht="24" x14ac:dyDescent="0.1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c r="BA430" s="49"/>
      <c r="BB430" s="49"/>
      <c r="BC430" s="49"/>
      <c r="BD430" s="49"/>
      <c r="BE430" s="49"/>
      <c r="BF430" s="49"/>
      <c r="BG430" s="49"/>
      <c r="BH430" s="49"/>
      <c r="BI430" s="49"/>
      <c r="BJ430" s="49"/>
      <c r="BK430" s="49"/>
      <c r="BL430" s="49"/>
      <c r="BM430" s="49"/>
      <c r="BN430" s="49"/>
      <c r="BO430" s="49"/>
      <c r="BP430" s="49"/>
      <c r="BQ430" s="49"/>
      <c r="BR430" s="49"/>
      <c r="BS430" s="49"/>
      <c r="BT430" s="49"/>
      <c r="BU430" s="49"/>
      <c r="BV430" s="49"/>
      <c r="BW430" s="49"/>
      <c r="BX430" s="49"/>
      <c r="BY430" s="49"/>
      <c r="BZ430" s="49"/>
      <c r="CA430" s="49"/>
    </row>
    <row r="431" spans="1:79" ht="24" x14ac:dyDescent="0.1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c r="BA431" s="49"/>
      <c r="BB431" s="49"/>
      <c r="BC431" s="49"/>
      <c r="BD431" s="49"/>
      <c r="BE431" s="49"/>
      <c r="BF431" s="49"/>
      <c r="BG431" s="49"/>
      <c r="BH431" s="49"/>
      <c r="BI431" s="49"/>
      <c r="BJ431" s="49"/>
      <c r="BK431" s="49"/>
      <c r="BL431" s="49"/>
      <c r="BM431" s="49"/>
      <c r="BN431" s="49"/>
      <c r="BO431" s="49"/>
      <c r="BP431" s="49"/>
      <c r="BQ431" s="49"/>
      <c r="BR431" s="49"/>
      <c r="BS431" s="49"/>
      <c r="BT431" s="49"/>
      <c r="BU431" s="49"/>
      <c r="BV431" s="49"/>
      <c r="BW431" s="49"/>
      <c r="BX431" s="49"/>
      <c r="BY431" s="49"/>
      <c r="BZ431" s="49"/>
      <c r="CA431" s="49"/>
    </row>
    <row r="432" spans="1:79" ht="24" x14ac:dyDescent="0.1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49"/>
    </row>
    <row r="433" spans="1:79" ht="24" x14ac:dyDescent="0.1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c r="BA433" s="49"/>
      <c r="BB433" s="49"/>
      <c r="BC433" s="49"/>
      <c r="BD433" s="49"/>
      <c r="BE433" s="49"/>
      <c r="BF433" s="49"/>
      <c r="BG433" s="49"/>
      <c r="BH433" s="49"/>
      <c r="BI433" s="49"/>
      <c r="BJ433" s="49"/>
      <c r="BK433" s="49"/>
      <c r="BL433" s="49"/>
      <c r="BM433" s="49"/>
      <c r="BN433" s="49"/>
      <c r="BO433" s="49"/>
      <c r="BP433" s="49"/>
      <c r="BQ433" s="49"/>
      <c r="BR433" s="49"/>
      <c r="BS433" s="49"/>
      <c r="BT433" s="49"/>
      <c r="BU433" s="49"/>
      <c r="BV433" s="49"/>
      <c r="BW433" s="49"/>
      <c r="BX433" s="49"/>
      <c r="BY433" s="49"/>
      <c r="BZ433" s="49"/>
      <c r="CA433" s="49"/>
    </row>
    <row r="434" spans="1:79" ht="24" x14ac:dyDescent="0.1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c r="BA434" s="49"/>
      <c r="BB434" s="49"/>
      <c r="BC434" s="49"/>
      <c r="BD434" s="49"/>
      <c r="BE434" s="49"/>
      <c r="BF434" s="49"/>
      <c r="BG434" s="49"/>
      <c r="BH434" s="49"/>
      <c r="BI434" s="49"/>
      <c r="BJ434" s="49"/>
      <c r="BK434" s="49"/>
      <c r="BL434" s="49"/>
      <c r="BM434" s="49"/>
      <c r="BN434" s="49"/>
      <c r="BO434" s="49"/>
      <c r="BP434" s="49"/>
      <c r="BQ434" s="49"/>
      <c r="BR434" s="49"/>
      <c r="BS434" s="49"/>
      <c r="BT434" s="49"/>
      <c r="BU434" s="49"/>
      <c r="BV434" s="49"/>
      <c r="BW434" s="49"/>
      <c r="BX434" s="49"/>
      <c r="BY434" s="49"/>
      <c r="BZ434" s="49"/>
      <c r="CA434" s="49"/>
    </row>
    <row r="435" spans="1:79" ht="24" x14ac:dyDescent="0.1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c r="BA435" s="49"/>
      <c r="BB435" s="49"/>
      <c r="BC435" s="49"/>
      <c r="BD435" s="49"/>
      <c r="BE435" s="49"/>
      <c r="BF435" s="49"/>
      <c r="BG435" s="49"/>
      <c r="BH435" s="49"/>
      <c r="BI435" s="49"/>
      <c r="BJ435" s="49"/>
      <c r="BK435" s="49"/>
      <c r="BL435" s="49"/>
      <c r="BM435" s="49"/>
      <c r="BN435" s="49"/>
      <c r="BO435" s="49"/>
      <c r="BP435" s="49"/>
      <c r="BQ435" s="49"/>
      <c r="BR435" s="49"/>
      <c r="BS435" s="49"/>
      <c r="BT435" s="49"/>
      <c r="BU435" s="49"/>
      <c r="BV435" s="49"/>
      <c r="BW435" s="49"/>
      <c r="BX435" s="49"/>
      <c r="BY435" s="49"/>
      <c r="BZ435" s="49"/>
      <c r="CA435" s="49"/>
    </row>
    <row r="436" spans="1:79" ht="24" x14ac:dyDescent="0.1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c r="BA436" s="49"/>
      <c r="BB436" s="49"/>
      <c r="BC436" s="49"/>
      <c r="BD436" s="49"/>
      <c r="BE436" s="49"/>
      <c r="BF436" s="49"/>
      <c r="BG436" s="49"/>
      <c r="BH436" s="49"/>
      <c r="BI436" s="49"/>
      <c r="BJ436" s="49"/>
      <c r="BK436" s="49"/>
      <c r="BL436" s="49"/>
      <c r="BM436" s="49"/>
      <c r="BN436" s="49"/>
      <c r="BO436" s="49"/>
      <c r="BP436" s="49"/>
      <c r="BQ436" s="49"/>
      <c r="BR436" s="49"/>
      <c r="BS436" s="49"/>
      <c r="BT436" s="49"/>
      <c r="BU436" s="49"/>
      <c r="BV436" s="49"/>
      <c r="BW436" s="49"/>
      <c r="BX436" s="49"/>
      <c r="BY436" s="49"/>
      <c r="BZ436" s="49"/>
      <c r="CA436" s="49"/>
    </row>
    <row r="437" spans="1:79" ht="24" x14ac:dyDescent="0.1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c r="BA437" s="49"/>
      <c r="BB437" s="49"/>
      <c r="BC437" s="49"/>
      <c r="BD437" s="49"/>
      <c r="BE437" s="49"/>
      <c r="BF437" s="49"/>
      <c r="BG437" s="49"/>
      <c r="BH437" s="49"/>
      <c r="BI437" s="49"/>
      <c r="BJ437" s="49"/>
      <c r="BK437" s="49"/>
      <c r="BL437" s="49"/>
      <c r="BM437" s="49"/>
      <c r="BN437" s="49"/>
      <c r="BO437" s="49"/>
      <c r="BP437" s="49"/>
      <c r="BQ437" s="49"/>
      <c r="BR437" s="49"/>
      <c r="BS437" s="49"/>
      <c r="BT437" s="49"/>
      <c r="BU437" s="49"/>
      <c r="BV437" s="49"/>
      <c r="BW437" s="49"/>
      <c r="BX437" s="49"/>
      <c r="BY437" s="49"/>
      <c r="BZ437" s="49"/>
      <c r="CA437" s="49"/>
    </row>
    <row r="438" spans="1:79" ht="24" x14ac:dyDescent="0.1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c r="BA438" s="49"/>
      <c r="BB438" s="49"/>
      <c r="BC438" s="49"/>
      <c r="BD438" s="49"/>
      <c r="BE438" s="49"/>
      <c r="BF438" s="49"/>
      <c r="BG438" s="49"/>
      <c r="BH438" s="49"/>
      <c r="BI438" s="49"/>
      <c r="BJ438" s="49"/>
      <c r="BK438" s="49"/>
      <c r="BL438" s="49"/>
      <c r="BM438" s="49"/>
      <c r="BN438" s="49"/>
      <c r="BO438" s="49"/>
      <c r="BP438" s="49"/>
      <c r="BQ438" s="49"/>
      <c r="BR438" s="49"/>
      <c r="BS438" s="49"/>
      <c r="BT438" s="49"/>
      <c r="BU438" s="49"/>
      <c r="BV438" s="49"/>
      <c r="BW438" s="49"/>
      <c r="BX438" s="49"/>
      <c r="BY438" s="49"/>
      <c r="BZ438" s="49"/>
      <c r="CA438" s="49"/>
    </row>
    <row r="439" spans="1:79" ht="24" x14ac:dyDescent="0.1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c r="BA439" s="49"/>
      <c r="BB439" s="49"/>
      <c r="BC439" s="49"/>
      <c r="BD439" s="49"/>
      <c r="BE439" s="49"/>
      <c r="BF439" s="49"/>
      <c r="BG439" s="49"/>
      <c r="BH439" s="49"/>
      <c r="BI439" s="49"/>
      <c r="BJ439" s="49"/>
      <c r="BK439" s="49"/>
      <c r="BL439" s="49"/>
      <c r="BM439" s="49"/>
      <c r="BN439" s="49"/>
      <c r="BO439" s="49"/>
      <c r="BP439" s="49"/>
      <c r="BQ439" s="49"/>
      <c r="BR439" s="49"/>
      <c r="BS439" s="49"/>
      <c r="BT439" s="49"/>
      <c r="BU439" s="49"/>
      <c r="BV439" s="49"/>
      <c r="BW439" s="49"/>
      <c r="BX439" s="49"/>
      <c r="BY439" s="49"/>
      <c r="BZ439" s="49"/>
      <c r="CA439" s="49"/>
    </row>
    <row r="440" spans="1:79" ht="24" x14ac:dyDescent="0.1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c r="BA440" s="49"/>
      <c r="BB440" s="49"/>
      <c r="BC440" s="49"/>
      <c r="BD440" s="49"/>
      <c r="BE440" s="49"/>
      <c r="BF440" s="49"/>
      <c r="BG440" s="49"/>
      <c r="BH440" s="49"/>
      <c r="BI440" s="49"/>
      <c r="BJ440" s="49"/>
      <c r="BK440" s="49"/>
      <c r="BL440" s="49"/>
      <c r="BM440" s="49"/>
      <c r="BN440" s="49"/>
      <c r="BO440" s="49"/>
      <c r="BP440" s="49"/>
      <c r="BQ440" s="49"/>
      <c r="BR440" s="49"/>
      <c r="BS440" s="49"/>
      <c r="BT440" s="49"/>
      <c r="BU440" s="49"/>
      <c r="BV440" s="49"/>
      <c r="BW440" s="49"/>
      <c r="BX440" s="49"/>
      <c r="BY440" s="49"/>
      <c r="BZ440" s="49"/>
      <c r="CA440" s="49"/>
    </row>
    <row r="441" spans="1:79" ht="24" x14ac:dyDescent="0.1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c r="BA441" s="49"/>
      <c r="BB441" s="49"/>
      <c r="BC441" s="49"/>
      <c r="BD441" s="49"/>
      <c r="BE441" s="49"/>
      <c r="BF441" s="49"/>
      <c r="BG441" s="49"/>
      <c r="BH441" s="49"/>
      <c r="BI441" s="49"/>
      <c r="BJ441" s="49"/>
      <c r="BK441" s="49"/>
      <c r="BL441" s="49"/>
      <c r="BM441" s="49"/>
      <c r="BN441" s="49"/>
      <c r="BO441" s="49"/>
      <c r="BP441" s="49"/>
      <c r="BQ441" s="49"/>
      <c r="BR441" s="49"/>
      <c r="BS441" s="49"/>
      <c r="BT441" s="49"/>
      <c r="BU441" s="49"/>
      <c r="BV441" s="49"/>
      <c r="BW441" s="49"/>
      <c r="BX441" s="49"/>
      <c r="BY441" s="49"/>
      <c r="BZ441" s="49"/>
      <c r="CA441" s="49"/>
    </row>
    <row r="442" spans="1:79" ht="24" x14ac:dyDescent="0.1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c r="BA442" s="49"/>
      <c r="BB442" s="49"/>
      <c r="BC442" s="49"/>
      <c r="BD442" s="49"/>
      <c r="BE442" s="49"/>
      <c r="BF442" s="49"/>
      <c r="BG442" s="49"/>
      <c r="BH442" s="49"/>
      <c r="BI442" s="49"/>
      <c r="BJ442" s="49"/>
      <c r="BK442" s="49"/>
      <c r="BL442" s="49"/>
      <c r="BM442" s="49"/>
      <c r="BN442" s="49"/>
      <c r="BO442" s="49"/>
      <c r="BP442" s="49"/>
      <c r="BQ442" s="49"/>
      <c r="BR442" s="49"/>
      <c r="BS442" s="49"/>
      <c r="BT442" s="49"/>
      <c r="BU442" s="49"/>
      <c r="BV442" s="49"/>
      <c r="BW442" s="49"/>
      <c r="BX442" s="49"/>
      <c r="BY442" s="49"/>
      <c r="BZ442" s="49"/>
      <c r="CA442" s="49"/>
    </row>
    <row r="443" spans="1:79" ht="24" x14ac:dyDescent="0.1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c r="BA443" s="49"/>
      <c r="BB443" s="49"/>
      <c r="BC443" s="49"/>
      <c r="BD443" s="49"/>
      <c r="BE443" s="49"/>
      <c r="BF443" s="49"/>
      <c r="BG443" s="49"/>
      <c r="BH443" s="49"/>
      <c r="BI443" s="49"/>
      <c r="BJ443" s="49"/>
      <c r="BK443" s="49"/>
      <c r="BL443" s="49"/>
      <c r="BM443" s="49"/>
      <c r="BN443" s="49"/>
      <c r="BO443" s="49"/>
      <c r="BP443" s="49"/>
      <c r="BQ443" s="49"/>
      <c r="BR443" s="49"/>
      <c r="BS443" s="49"/>
      <c r="BT443" s="49"/>
      <c r="BU443" s="49"/>
      <c r="BV443" s="49"/>
      <c r="BW443" s="49"/>
      <c r="BX443" s="49"/>
      <c r="BY443" s="49"/>
      <c r="BZ443" s="49"/>
      <c r="CA443" s="49"/>
    </row>
    <row r="444" spans="1:79" ht="24" x14ac:dyDescent="0.1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c r="BA444" s="49"/>
      <c r="BB444" s="49"/>
      <c r="BC444" s="49"/>
      <c r="BD444" s="49"/>
      <c r="BE444" s="49"/>
      <c r="BF444" s="49"/>
      <c r="BG444" s="49"/>
      <c r="BH444" s="49"/>
      <c r="BI444" s="49"/>
      <c r="BJ444" s="49"/>
      <c r="BK444" s="49"/>
      <c r="BL444" s="49"/>
      <c r="BM444" s="49"/>
      <c r="BN444" s="49"/>
      <c r="BO444" s="49"/>
      <c r="BP444" s="49"/>
      <c r="BQ444" s="49"/>
      <c r="BR444" s="49"/>
      <c r="BS444" s="49"/>
      <c r="BT444" s="49"/>
      <c r="BU444" s="49"/>
      <c r="BV444" s="49"/>
      <c r="BW444" s="49"/>
      <c r="BX444" s="49"/>
      <c r="BY444" s="49"/>
      <c r="BZ444" s="49"/>
      <c r="CA444" s="49"/>
    </row>
    <row r="445" spans="1:79" ht="24" x14ac:dyDescent="0.1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c r="BA445" s="49"/>
      <c r="BB445" s="49"/>
      <c r="BC445" s="49"/>
      <c r="BD445" s="49"/>
      <c r="BE445" s="49"/>
      <c r="BF445" s="49"/>
      <c r="BG445" s="49"/>
      <c r="BH445" s="49"/>
      <c r="BI445" s="49"/>
      <c r="BJ445" s="49"/>
      <c r="BK445" s="49"/>
      <c r="BL445" s="49"/>
      <c r="BM445" s="49"/>
      <c r="BN445" s="49"/>
      <c r="BO445" s="49"/>
      <c r="BP445" s="49"/>
      <c r="BQ445" s="49"/>
      <c r="BR445" s="49"/>
      <c r="BS445" s="49"/>
      <c r="BT445" s="49"/>
      <c r="BU445" s="49"/>
      <c r="BV445" s="49"/>
      <c r="BW445" s="49"/>
      <c r="BX445" s="49"/>
      <c r="BY445" s="49"/>
      <c r="BZ445" s="49"/>
      <c r="CA445" s="49"/>
    </row>
    <row r="446" spans="1:79" ht="24" x14ac:dyDescent="0.1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c r="BA446" s="49"/>
      <c r="BB446" s="49"/>
      <c r="BC446" s="49"/>
      <c r="BD446" s="49"/>
      <c r="BE446" s="49"/>
      <c r="BF446" s="49"/>
      <c r="BG446" s="49"/>
      <c r="BH446" s="49"/>
      <c r="BI446" s="49"/>
      <c r="BJ446" s="49"/>
      <c r="BK446" s="49"/>
      <c r="BL446" s="49"/>
      <c r="BM446" s="49"/>
      <c r="BN446" s="49"/>
      <c r="BO446" s="49"/>
      <c r="BP446" s="49"/>
      <c r="BQ446" s="49"/>
      <c r="BR446" s="49"/>
      <c r="BS446" s="49"/>
      <c r="BT446" s="49"/>
      <c r="BU446" s="49"/>
      <c r="BV446" s="49"/>
      <c r="BW446" s="49"/>
      <c r="BX446" s="49"/>
      <c r="BY446" s="49"/>
      <c r="BZ446" s="49"/>
      <c r="CA446" s="49"/>
    </row>
    <row r="447" spans="1:79" ht="24" x14ac:dyDescent="0.1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c r="BA447" s="49"/>
      <c r="BB447" s="49"/>
      <c r="BC447" s="49"/>
      <c r="BD447" s="49"/>
      <c r="BE447" s="49"/>
      <c r="BF447" s="49"/>
      <c r="BG447" s="49"/>
      <c r="BH447" s="49"/>
      <c r="BI447" s="49"/>
      <c r="BJ447" s="49"/>
      <c r="BK447" s="49"/>
      <c r="BL447" s="49"/>
      <c r="BM447" s="49"/>
      <c r="BN447" s="49"/>
      <c r="BO447" s="49"/>
      <c r="BP447" s="49"/>
      <c r="BQ447" s="49"/>
      <c r="BR447" s="49"/>
      <c r="BS447" s="49"/>
      <c r="BT447" s="49"/>
      <c r="BU447" s="49"/>
      <c r="BV447" s="49"/>
      <c r="BW447" s="49"/>
      <c r="BX447" s="49"/>
      <c r="BY447" s="49"/>
      <c r="BZ447" s="49"/>
      <c r="CA447" s="49"/>
    </row>
    <row r="448" spans="1:79" ht="24" x14ac:dyDescent="0.1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c r="BA448" s="49"/>
      <c r="BB448" s="49"/>
      <c r="BC448" s="49"/>
      <c r="BD448" s="49"/>
      <c r="BE448" s="49"/>
      <c r="BF448" s="49"/>
      <c r="BG448" s="49"/>
      <c r="BH448" s="49"/>
      <c r="BI448" s="49"/>
      <c r="BJ448" s="49"/>
      <c r="BK448" s="49"/>
      <c r="BL448" s="49"/>
      <c r="BM448" s="49"/>
      <c r="BN448" s="49"/>
      <c r="BO448" s="49"/>
      <c r="BP448" s="49"/>
      <c r="BQ448" s="49"/>
      <c r="BR448" s="49"/>
      <c r="BS448" s="49"/>
      <c r="BT448" s="49"/>
      <c r="BU448" s="49"/>
      <c r="BV448" s="49"/>
      <c r="BW448" s="49"/>
      <c r="BX448" s="49"/>
      <c r="BY448" s="49"/>
      <c r="BZ448" s="49"/>
      <c r="CA448" s="49"/>
    </row>
    <row r="449" spans="1:79" ht="24" x14ac:dyDescent="0.1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c r="BA449" s="49"/>
      <c r="BB449" s="49"/>
      <c r="BC449" s="49"/>
      <c r="BD449" s="49"/>
      <c r="BE449" s="49"/>
      <c r="BF449" s="49"/>
      <c r="BG449" s="49"/>
      <c r="BH449" s="49"/>
      <c r="BI449" s="49"/>
      <c r="BJ449" s="49"/>
      <c r="BK449" s="49"/>
      <c r="BL449" s="49"/>
      <c r="BM449" s="49"/>
      <c r="BN449" s="49"/>
      <c r="BO449" s="49"/>
      <c r="BP449" s="49"/>
      <c r="BQ449" s="49"/>
      <c r="BR449" s="49"/>
      <c r="BS449" s="49"/>
      <c r="BT449" s="49"/>
      <c r="BU449" s="49"/>
      <c r="BV449" s="49"/>
      <c r="BW449" s="49"/>
      <c r="BX449" s="49"/>
      <c r="BY449" s="49"/>
      <c r="BZ449" s="49"/>
      <c r="CA449" s="49"/>
    </row>
    <row r="450" spans="1:79" ht="24" x14ac:dyDescent="0.1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c r="BA450" s="49"/>
      <c r="BB450" s="49"/>
      <c r="BC450" s="49"/>
      <c r="BD450" s="49"/>
      <c r="BE450" s="49"/>
      <c r="BF450" s="49"/>
      <c r="BG450" s="49"/>
      <c r="BH450" s="49"/>
      <c r="BI450" s="49"/>
      <c r="BJ450" s="49"/>
      <c r="BK450" s="49"/>
      <c r="BL450" s="49"/>
      <c r="BM450" s="49"/>
      <c r="BN450" s="49"/>
      <c r="BO450" s="49"/>
      <c r="BP450" s="49"/>
      <c r="BQ450" s="49"/>
      <c r="BR450" s="49"/>
      <c r="BS450" s="49"/>
      <c r="BT450" s="49"/>
      <c r="BU450" s="49"/>
      <c r="BV450" s="49"/>
      <c r="BW450" s="49"/>
      <c r="BX450" s="49"/>
      <c r="BY450" s="49"/>
      <c r="BZ450" s="49"/>
      <c r="CA450" s="49"/>
    </row>
    <row r="451" spans="1:79" ht="24" x14ac:dyDescent="0.1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c r="BA451" s="49"/>
      <c r="BB451" s="49"/>
      <c r="BC451" s="49"/>
      <c r="BD451" s="49"/>
      <c r="BE451" s="49"/>
      <c r="BF451" s="49"/>
      <c r="BG451" s="49"/>
      <c r="BH451" s="49"/>
      <c r="BI451" s="49"/>
      <c r="BJ451" s="49"/>
      <c r="BK451" s="49"/>
      <c r="BL451" s="49"/>
      <c r="BM451" s="49"/>
      <c r="BN451" s="49"/>
      <c r="BO451" s="49"/>
      <c r="BP451" s="49"/>
      <c r="BQ451" s="49"/>
      <c r="BR451" s="49"/>
      <c r="BS451" s="49"/>
      <c r="BT451" s="49"/>
      <c r="BU451" s="49"/>
      <c r="BV451" s="49"/>
      <c r="BW451" s="49"/>
      <c r="BX451" s="49"/>
      <c r="BY451" s="49"/>
      <c r="BZ451" s="49"/>
      <c r="CA451" s="49"/>
    </row>
    <row r="452" spans="1:79" ht="24" x14ac:dyDescent="0.1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c r="BA452" s="49"/>
      <c r="BB452" s="49"/>
      <c r="BC452" s="49"/>
      <c r="BD452" s="49"/>
      <c r="BE452" s="49"/>
      <c r="BF452" s="49"/>
      <c r="BG452" s="49"/>
      <c r="BH452" s="49"/>
      <c r="BI452" s="49"/>
      <c r="BJ452" s="49"/>
      <c r="BK452" s="49"/>
      <c r="BL452" s="49"/>
      <c r="BM452" s="49"/>
      <c r="BN452" s="49"/>
      <c r="BO452" s="49"/>
      <c r="BP452" s="49"/>
      <c r="BQ452" s="49"/>
      <c r="BR452" s="49"/>
      <c r="BS452" s="49"/>
      <c r="BT452" s="49"/>
      <c r="BU452" s="49"/>
      <c r="BV452" s="49"/>
      <c r="BW452" s="49"/>
      <c r="BX452" s="49"/>
      <c r="BY452" s="49"/>
      <c r="BZ452" s="49"/>
      <c r="CA452" s="49"/>
    </row>
    <row r="453" spans="1:79" ht="24" x14ac:dyDescent="0.1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c r="BA453" s="49"/>
      <c r="BB453" s="49"/>
      <c r="BC453" s="49"/>
      <c r="BD453" s="49"/>
      <c r="BE453" s="49"/>
      <c r="BF453" s="49"/>
      <c r="BG453" s="49"/>
      <c r="BH453" s="49"/>
      <c r="BI453" s="49"/>
      <c r="BJ453" s="49"/>
      <c r="BK453" s="49"/>
      <c r="BL453" s="49"/>
      <c r="BM453" s="49"/>
      <c r="BN453" s="49"/>
      <c r="BO453" s="49"/>
      <c r="BP453" s="49"/>
      <c r="BQ453" s="49"/>
      <c r="BR453" s="49"/>
      <c r="BS453" s="49"/>
      <c r="BT453" s="49"/>
      <c r="BU453" s="49"/>
      <c r="BV453" s="49"/>
      <c r="BW453" s="49"/>
      <c r="BX453" s="49"/>
      <c r="BY453" s="49"/>
      <c r="BZ453" s="49"/>
      <c r="CA453" s="49"/>
    </row>
    <row r="454" spans="1:79" ht="24" x14ac:dyDescent="0.1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c r="BA454" s="49"/>
      <c r="BB454" s="49"/>
      <c r="BC454" s="49"/>
      <c r="BD454" s="49"/>
      <c r="BE454" s="49"/>
      <c r="BF454" s="49"/>
      <c r="BG454" s="49"/>
      <c r="BH454" s="49"/>
      <c r="BI454" s="49"/>
      <c r="BJ454" s="49"/>
      <c r="BK454" s="49"/>
      <c r="BL454" s="49"/>
      <c r="BM454" s="49"/>
      <c r="BN454" s="49"/>
      <c r="BO454" s="49"/>
      <c r="BP454" s="49"/>
      <c r="BQ454" s="49"/>
      <c r="BR454" s="49"/>
      <c r="BS454" s="49"/>
      <c r="BT454" s="49"/>
      <c r="BU454" s="49"/>
      <c r="BV454" s="49"/>
      <c r="BW454" s="49"/>
      <c r="BX454" s="49"/>
      <c r="BY454" s="49"/>
      <c r="BZ454" s="49"/>
      <c r="CA454" s="49"/>
    </row>
    <row r="455" spans="1:79" ht="24" x14ac:dyDescent="0.1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c r="BA455" s="49"/>
      <c r="BB455" s="49"/>
      <c r="BC455" s="49"/>
      <c r="BD455" s="49"/>
      <c r="BE455" s="49"/>
      <c r="BF455" s="49"/>
      <c r="BG455" s="49"/>
      <c r="BH455" s="49"/>
      <c r="BI455" s="49"/>
      <c r="BJ455" s="49"/>
      <c r="BK455" s="49"/>
      <c r="BL455" s="49"/>
      <c r="BM455" s="49"/>
      <c r="BN455" s="49"/>
      <c r="BO455" s="49"/>
      <c r="BP455" s="49"/>
      <c r="BQ455" s="49"/>
      <c r="BR455" s="49"/>
      <c r="BS455" s="49"/>
      <c r="BT455" s="49"/>
      <c r="BU455" s="49"/>
      <c r="BV455" s="49"/>
      <c r="BW455" s="49"/>
      <c r="BX455" s="49"/>
      <c r="BY455" s="49"/>
      <c r="BZ455" s="49"/>
      <c r="CA455" s="49"/>
    </row>
    <row r="456" spans="1:79" ht="24" x14ac:dyDescent="0.1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c r="BA456" s="49"/>
      <c r="BB456" s="49"/>
      <c r="BC456" s="49"/>
      <c r="BD456" s="49"/>
      <c r="BE456" s="49"/>
      <c r="BF456" s="49"/>
      <c r="BG456" s="49"/>
      <c r="BH456" s="49"/>
      <c r="BI456" s="49"/>
      <c r="BJ456" s="49"/>
      <c r="BK456" s="49"/>
      <c r="BL456" s="49"/>
      <c r="BM456" s="49"/>
      <c r="BN456" s="49"/>
      <c r="BO456" s="49"/>
      <c r="BP456" s="49"/>
      <c r="BQ456" s="49"/>
      <c r="BR456" s="49"/>
      <c r="BS456" s="49"/>
      <c r="BT456" s="49"/>
      <c r="BU456" s="49"/>
      <c r="BV456" s="49"/>
      <c r="BW456" s="49"/>
      <c r="BX456" s="49"/>
      <c r="BY456" s="49"/>
      <c r="BZ456" s="49"/>
      <c r="CA456" s="49"/>
    </row>
    <row r="457" spans="1:79" ht="24" x14ac:dyDescent="0.1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c r="BA457" s="49"/>
      <c r="BB457" s="49"/>
      <c r="BC457" s="49"/>
      <c r="BD457" s="49"/>
      <c r="BE457" s="49"/>
      <c r="BF457" s="49"/>
      <c r="BG457" s="49"/>
      <c r="BH457" s="49"/>
      <c r="BI457" s="49"/>
      <c r="BJ457" s="49"/>
      <c r="BK457" s="49"/>
      <c r="BL457" s="49"/>
      <c r="BM457" s="49"/>
      <c r="BN457" s="49"/>
      <c r="BO457" s="49"/>
      <c r="BP457" s="49"/>
      <c r="BQ457" s="49"/>
      <c r="BR457" s="49"/>
      <c r="BS457" s="49"/>
      <c r="BT457" s="49"/>
      <c r="BU457" s="49"/>
      <c r="BV457" s="49"/>
      <c r="BW457" s="49"/>
      <c r="BX457" s="49"/>
      <c r="BY457" s="49"/>
      <c r="BZ457" s="49"/>
      <c r="CA457" s="49"/>
    </row>
    <row r="458" spans="1:79" ht="24" x14ac:dyDescent="0.1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c r="BA458" s="49"/>
      <c r="BB458" s="49"/>
      <c r="BC458" s="49"/>
      <c r="BD458" s="49"/>
      <c r="BE458" s="49"/>
      <c r="BF458" s="49"/>
      <c r="BG458" s="49"/>
      <c r="BH458" s="49"/>
      <c r="BI458" s="49"/>
      <c r="BJ458" s="49"/>
      <c r="BK458" s="49"/>
      <c r="BL458" s="49"/>
      <c r="BM458" s="49"/>
      <c r="BN458" s="49"/>
      <c r="BO458" s="49"/>
      <c r="BP458" s="49"/>
      <c r="BQ458" s="49"/>
      <c r="BR458" s="49"/>
      <c r="BS458" s="49"/>
      <c r="BT458" s="49"/>
      <c r="BU458" s="49"/>
      <c r="BV458" s="49"/>
      <c r="BW458" s="49"/>
      <c r="BX458" s="49"/>
      <c r="BY458" s="49"/>
      <c r="BZ458" s="49"/>
      <c r="CA458" s="49"/>
    </row>
    <row r="459" spans="1:79" ht="24" x14ac:dyDescent="0.1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c r="BA459" s="49"/>
      <c r="BB459" s="49"/>
      <c r="BC459" s="49"/>
      <c r="BD459" s="49"/>
      <c r="BE459" s="49"/>
      <c r="BF459" s="49"/>
      <c r="BG459" s="49"/>
      <c r="BH459" s="49"/>
      <c r="BI459" s="49"/>
      <c r="BJ459" s="49"/>
      <c r="BK459" s="49"/>
      <c r="BL459" s="49"/>
      <c r="BM459" s="49"/>
      <c r="BN459" s="49"/>
      <c r="BO459" s="49"/>
      <c r="BP459" s="49"/>
      <c r="BQ459" s="49"/>
      <c r="BR459" s="49"/>
      <c r="BS459" s="49"/>
      <c r="BT459" s="49"/>
      <c r="BU459" s="49"/>
      <c r="BV459" s="49"/>
      <c r="BW459" s="49"/>
      <c r="BX459" s="49"/>
      <c r="BY459" s="49"/>
      <c r="BZ459" s="49"/>
      <c r="CA459" s="49"/>
    </row>
    <row r="460" spans="1:79" ht="24" x14ac:dyDescent="0.1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c r="BA460" s="49"/>
      <c r="BB460" s="49"/>
      <c r="BC460" s="49"/>
      <c r="BD460" s="49"/>
      <c r="BE460" s="49"/>
      <c r="BF460" s="49"/>
      <c r="BG460" s="49"/>
      <c r="BH460" s="49"/>
      <c r="BI460" s="49"/>
      <c r="BJ460" s="49"/>
      <c r="BK460" s="49"/>
      <c r="BL460" s="49"/>
      <c r="BM460" s="49"/>
      <c r="BN460" s="49"/>
      <c r="BO460" s="49"/>
      <c r="BP460" s="49"/>
      <c r="BQ460" s="49"/>
      <c r="BR460" s="49"/>
      <c r="BS460" s="49"/>
      <c r="BT460" s="49"/>
      <c r="BU460" s="49"/>
      <c r="BV460" s="49"/>
      <c r="BW460" s="49"/>
      <c r="BX460" s="49"/>
      <c r="BY460" s="49"/>
      <c r="BZ460" s="49"/>
      <c r="CA460" s="49"/>
    </row>
    <row r="461" spans="1:79" ht="24" x14ac:dyDescent="0.1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c r="BA461" s="49"/>
      <c r="BB461" s="49"/>
      <c r="BC461" s="49"/>
      <c r="BD461" s="49"/>
      <c r="BE461" s="49"/>
      <c r="BF461" s="49"/>
      <c r="BG461" s="49"/>
      <c r="BH461" s="49"/>
      <c r="BI461" s="49"/>
      <c r="BJ461" s="49"/>
      <c r="BK461" s="49"/>
      <c r="BL461" s="49"/>
      <c r="BM461" s="49"/>
      <c r="BN461" s="49"/>
      <c r="BO461" s="49"/>
      <c r="BP461" s="49"/>
      <c r="BQ461" s="49"/>
      <c r="BR461" s="49"/>
      <c r="BS461" s="49"/>
      <c r="BT461" s="49"/>
      <c r="BU461" s="49"/>
      <c r="BV461" s="49"/>
      <c r="BW461" s="49"/>
      <c r="BX461" s="49"/>
      <c r="BY461" s="49"/>
      <c r="BZ461" s="49"/>
      <c r="CA461" s="49"/>
    </row>
    <row r="462" spans="1:79" ht="24" x14ac:dyDescent="0.1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c r="BA462" s="49"/>
      <c r="BB462" s="49"/>
      <c r="BC462" s="49"/>
      <c r="BD462" s="49"/>
      <c r="BE462" s="49"/>
      <c r="BF462" s="49"/>
      <c r="BG462" s="49"/>
      <c r="BH462" s="49"/>
      <c r="BI462" s="49"/>
      <c r="BJ462" s="49"/>
      <c r="BK462" s="49"/>
      <c r="BL462" s="49"/>
      <c r="BM462" s="49"/>
      <c r="BN462" s="49"/>
      <c r="BO462" s="49"/>
      <c r="BP462" s="49"/>
      <c r="BQ462" s="49"/>
      <c r="BR462" s="49"/>
      <c r="BS462" s="49"/>
      <c r="BT462" s="49"/>
      <c r="BU462" s="49"/>
      <c r="BV462" s="49"/>
      <c r="BW462" s="49"/>
      <c r="BX462" s="49"/>
      <c r="BY462" s="49"/>
      <c r="BZ462" s="49"/>
      <c r="CA462" s="49"/>
    </row>
    <row r="463" spans="1:79" ht="24" x14ac:dyDescent="0.1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c r="BA463" s="49"/>
      <c r="BB463" s="49"/>
      <c r="BC463" s="49"/>
      <c r="BD463" s="49"/>
      <c r="BE463" s="49"/>
      <c r="BF463" s="49"/>
      <c r="BG463" s="49"/>
      <c r="BH463" s="49"/>
      <c r="BI463" s="49"/>
      <c r="BJ463" s="49"/>
      <c r="BK463" s="49"/>
      <c r="BL463" s="49"/>
      <c r="BM463" s="49"/>
      <c r="BN463" s="49"/>
      <c r="BO463" s="49"/>
      <c r="BP463" s="49"/>
      <c r="BQ463" s="49"/>
      <c r="BR463" s="49"/>
      <c r="BS463" s="49"/>
      <c r="BT463" s="49"/>
      <c r="BU463" s="49"/>
      <c r="BV463" s="49"/>
      <c r="BW463" s="49"/>
      <c r="BX463" s="49"/>
      <c r="BY463" s="49"/>
      <c r="BZ463" s="49"/>
      <c r="CA463" s="49"/>
    </row>
    <row r="464" spans="1:79" ht="24" x14ac:dyDescent="0.1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c r="BA464" s="49"/>
      <c r="BB464" s="49"/>
      <c r="BC464" s="49"/>
      <c r="BD464" s="49"/>
      <c r="BE464" s="49"/>
      <c r="BF464" s="49"/>
      <c r="BG464" s="49"/>
      <c r="BH464" s="49"/>
      <c r="BI464" s="49"/>
      <c r="BJ464" s="49"/>
      <c r="BK464" s="49"/>
      <c r="BL464" s="49"/>
      <c r="BM464" s="49"/>
      <c r="BN464" s="49"/>
      <c r="BO464" s="49"/>
      <c r="BP464" s="49"/>
      <c r="BQ464" s="49"/>
      <c r="BR464" s="49"/>
      <c r="BS464" s="49"/>
      <c r="BT464" s="49"/>
      <c r="BU464" s="49"/>
      <c r="BV464" s="49"/>
      <c r="BW464" s="49"/>
      <c r="BX464" s="49"/>
      <c r="BY464" s="49"/>
      <c r="BZ464" s="49"/>
      <c r="CA464" s="49"/>
    </row>
    <row r="465" spans="1:79" ht="24" x14ac:dyDescent="0.1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c r="BA465" s="49"/>
      <c r="BB465" s="49"/>
      <c r="BC465" s="49"/>
      <c r="BD465" s="49"/>
      <c r="BE465" s="49"/>
      <c r="BF465" s="49"/>
      <c r="BG465" s="49"/>
      <c r="BH465" s="49"/>
      <c r="BI465" s="49"/>
      <c r="BJ465" s="49"/>
      <c r="BK465" s="49"/>
      <c r="BL465" s="49"/>
      <c r="BM465" s="49"/>
      <c r="BN465" s="49"/>
      <c r="BO465" s="49"/>
      <c r="BP465" s="49"/>
      <c r="BQ465" s="49"/>
      <c r="BR465" s="49"/>
      <c r="BS465" s="49"/>
      <c r="BT465" s="49"/>
      <c r="BU465" s="49"/>
      <c r="BV465" s="49"/>
      <c r="BW465" s="49"/>
      <c r="BX465" s="49"/>
      <c r="BY465" s="49"/>
      <c r="BZ465" s="49"/>
      <c r="CA465" s="49"/>
    </row>
    <row r="466" spans="1:79" ht="24" x14ac:dyDescent="0.1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c r="BA466" s="49"/>
      <c r="BB466" s="49"/>
      <c r="BC466" s="49"/>
      <c r="BD466" s="49"/>
      <c r="BE466" s="49"/>
      <c r="BF466" s="49"/>
      <c r="BG466" s="49"/>
      <c r="BH466" s="49"/>
      <c r="BI466" s="49"/>
      <c r="BJ466" s="49"/>
      <c r="BK466" s="49"/>
      <c r="BL466" s="49"/>
      <c r="BM466" s="49"/>
      <c r="BN466" s="49"/>
      <c r="BO466" s="49"/>
      <c r="BP466" s="49"/>
      <c r="BQ466" s="49"/>
      <c r="BR466" s="49"/>
      <c r="BS466" s="49"/>
      <c r="BT466" s="49"/>
      <c r="BU466" s="49"/>
      <c r="BV466" s="49"/>
      <c r="BW466" s="49"/>
      <c r="BX466" s="49"/>
      <c r="BY466" s="49"/>
      <c r="BZ466" s="49"/>
      <c r="CA466" s="49"/>
    </row>
    <row r="467" spans="1:79" ht="24" x14ac:dyDescent="0.1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c r="BA467" s="49"/>
      <c r="BB467" s="49"/>
      <c r="BC467" s="49"/>
      <c r="BD467" s="49"/>
      <c r="BE467" s="49"/>
      <c r="BF467" s="49"/>
      <c r="BG467" s="49"/>
      <c r="BH467" s="49"/>
      <c r="BI467" s="49"/>
      <c r="BJ467" s="49"/>
      <c r="BK467" s="49"/>
      <c r="BL467" s="49"/>
      <c r="BM467" s="49"/>
      <c r="BN467" s="49"/>
      <c r="BO467" s="49"/>
      <c r="BP467" s="49"/>
      <c r="BQ467" s="49"/>
      <c r="BR467" s="49"/>
      <c r="BS467" s="49"/>
      <c r="BT467" s="49"/>
      <c r="BU467" s="49"/>
      <c r="BV467" s="49"/>
      <c r="BW467" s="49"/>
      <c r="BX467" s="49"/>
      <c r="BY467" s="49"/>
      <c r="BZ467" s="49"/>
      <c r="CA467" s="49"/>
    </row>
    <row r="468" spans="1:79" ht="24" x14ac:dyDescent="0.1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c r="BA468" s="49"/>
      <c r="BB468" s="49"/>
      <c r="BC468" s="49"/>
      <c r="BD468" s="49"/>
      <c r="BE468" s="49"/>
      <c r="BF468" s="49"/>
      <c r="BG468" s="49"/>
      <c r="BH468" s="49"/>
      <c r="BI468" s="49"/>
      <c r="BJ468" s="49"/>
      <c r="BK468" s="49"/>
      <c r="BL468" s="49"/>
      <c r="BM468" s="49"/>
      <c r="BN468" s="49"/>
      <c r="BO468" s="49"/>
      <c r="BP468" s="49"/>
      <c r="BQ468" s="49"/>
      <c r="BR468" s="49"/>
      <c r="BS468" s="49"/>
      <c r="BT468" s="49"/>
      <c r="BU468" s="49"/>
      <c r="BV468" s="49"/>
      <c r="BW468" s="49"/>
      <c r="BX468" s="49"/>
      <c r="BY468" s="49"/>
      <c r="BZ468" s="49"/>
      <c r="CA468" s="49"/>
    </row>
    <row r="469" spans="1:79" ht="24" x14ac:dyDescent="0.1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c r="BA469" s="49"/>
      <c r="BB469" s="49"/>
      <c r="BC469" s="49"/>
      <c r="BD469" s="49"/>
      <c r="BE469" s="49"/>
      <c r="BF469" s="49"/>
      <c r="BG469" s="49"/>
      <c r="BH469" s="49"/>
      <c r="BI469" s="49"/>
      <c r="BJ469" s="49"/>
      <c r="BK469" s="49"/>
      <c r="BL469" s="49"/>
      <c r="BM469" s="49"/>
      <c r="BN469" s="49"/>
      <c r="BO469" s="49"/>
      <c r="BP469" s="49"/>
      <c r="BQ469" s="49"/>
      <c r="BR469" s="49"/>
      <c r="BS469" s="49"/>
      <c r="BT469" s="49"/>
      <c r="BU469" s="49"/>
      <c r="BV469" s="49"/>
      <c r="BW469" s="49"/>
      <c r="BX469" s="49"/>
      <c r="BY469" s="49"/>
      <c r="BZ469" s="49"/>
      <c r="CA469" s="49"/>
    </row>
    <row r="470" spans="1:79" ht="24" x14ac:dyDescent="0.1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c r="BA470" s="49"/>
      <c r="BB470" s="49"/>
      <c r="BC470" s="49"/>
      <c r="BD470" s="49"/>
      <c r="BE470" s="49"/>
      <c r="BF470" s="49"/>
      <c r="BG470" s="49"/>
      <c r="BH470" s="49"/>
      <c r="BI470" s="49"/>
      <c r="BJ470" s="49"/>
      <c r="BK470" s="49"/>
      <c r="BL470" s="49"/>
      <c r="BM470" s="49"/>
      <c r="BN470" s="49"/>
      <c r="BO470" s="49"/>
      <c r="BP470" s="49"/>
      <c r="BQ470" s="49"/>
      <c r="BR470" s="49"/>
      <c r="BS470" s="49"/>
      <c r="BT470" s="49"/>
      <c r="BU470" s="49"/>
      <c r="BV470" s="49"/>
      <c r="BW470" s="49"/>
      <c r="BX470" s="49"/>
      <c r="BY470" s="49"/>
      <c r="BZ470" s="49"/>
      <c r="CA470" s="49"/>
    </row>
    <row r="471" spans="1:79" ht="24" x14ac:dyDescent="0.1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c r="BA471" s="49"/>
      <c r="BB471" s="49"/>
      <c r="BC471" s="49"/>
      <c r="BD471" s="49"/>
      <c r="BE471" s="49"/>
      <c r="BF471" s="49"/>
      <c r="BG471" s="49"/>
      <c r="BH471" s="49"/>
      <c r="BI471" s="49"/>
      <c r="BJ471" s="49"/>
      <c r="BK471" s="49"/>
      <c r="BL471" s="49"/>
      <c r="BM471" s="49"/>
      <c r="BN471" s="49"/>
      <c r="BO471" s="49"/>
      <c r="BP471" s="49"/>
      <c r="BQ471" s="49"/>
      <c r="BR471" s="49"/>
      <c r="BS471" s="49"/>
      <c r="BT471" s="49"/>
      <c r="BU471" s="49"/>
      <c r="BV471" s="49"/>
      <c r="BW471" s="49"/>
      <c r="BX471" s="49"/>
      <c r="BY471" s="49"/>
      <c r="BZ471" s="49"/>
      <c r="CA471" s="49"/>
    </row>
    <row r="472" spans="1:79" ht="24" x14ac:dyDescent="0.1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c r="BA472" s="49"/>
      <c r="BB472" s="49"/>
      <c r="BC472" s="49"/>
      <c r="BD472" s="49"/>
      <c r="BE472" s="49"/>
      <c r="BF472" s="49"/>
      <c r="BG472" s="49"/>
      <c r="BH472" s="49"/>
      <c r="BI472" s="49"/>
      <c r="BJ472" s="49"/>
      <c r="BK472" s="49"/>
      <c r="BL472" s="49"/>
      <c r="BM472" s="49"/>
      <c r="BN472" s="49"/>
      <c r="BO472" s="49"/>
      <c r="BP472" s="49"/>
      <c r="BQ472" s="49"/>
      <c r="BR472" s="49"/>
      <c r="BS472" s="49"/>
      <c r="BT472" s="49"/>
      <c r="BU472" s="49"/>
      <c r="BV472" s="49"/>
      <c r="BW472" s="49"/>
      <c r="BX472" s="49"/>
      <c r="BY472" s="49"/>
      <c r="BZ472" s="49"/>
      <c r="CA472" s="49"/>
    </row>
    <row r="473" spans="1:79" ht="24" x14ac:dyDescent="0.1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c r="BA473" s="49"/>
      <c r="BB473" s="49"/>
      <c r="BC473" s="49"/>
      <c r="BD473" s="49"/>
      <c r="BE473" s="49"/>
      <c r="BF473" s="49"/>
      <c r="BG473" s="49"/>
      <c r="BH473" s="49"/>
      <c r="BI473" s="49"/>
      <c r="BJ473" s="49"/>
      <c r="BK473" s="49"/>
      <c r="BL473" s="49"/>
      <c r="BM473" s="49"/>
      <c r="BN473" s="49"/>
      <c r="BO473" s="49"/>
      <c r="BP473" s="49"/>
      <c r="BQ473" s="49"/>
      <c r="BR473" s="49"/>
      <c r="BS473" s="49"/>
      <c r="BT473" s="49"/>
      <c r="BU473" s="49"/>
      <c r="BV473" s="49"/>
      <c r="BW473" s="49"/>
      <c r="BX473" s="49"/>
      <c r="BY473" s="49"/>
      <c r="BZ473" s="49"/>
      <c r="CA473" s="49"/>
    </row>
    <row r="474" spans="1:79" ht="24" x14ac:dyDescent="0.1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c r="BA474" s="49"/>
      <c r="BB474" s="49"/>
      <c r="BC474" s="49"/>
      <c r="BD474" s="49"/>
      <c r="BE474" s="49"/>
      <c r="BF474" s="49"/>
      <c r="BG474" s="49"/>
      <c r="BH474" s="49"/>
      <c r="BI474" s="49"/>
      <c r="BJ474" s="49"/>
      <c r="BK474" s="49"/>
      <c r="BL474" s="49"/>
      <c r="BM474" s="49"/>
      <c r="BN474" s="49"/>
      <c r="BO474" s="49"/>
      <c r="BP474" s="49"/>
      <c r="BQ474" s="49"/>
      <c r="BR474" s="49"/>
      <c r="BS474" s="49"/>
      <c r="BT474" s="49"/>
      <c r="BU474" s="49"/>
      <c r="BV474" s="49"/>
      <c r="BW474" s="49"/>
      <c r="BX474" s="49"/>
      <c r="BY474" s="49"/>
      <c r="BZ474" s="49"/>
      <c r="CA474" s="49"/>
    </row>
    <row r="475" spans="1:79" ht="24" x14ac:dyDescent="0.1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c r="BA475" s="49"/>
      <c r="BB475" s="49"/>
      <c r="BC475" s="49"/>
      <c r="BD475" s="49"/>
      <c r="BE475" s="49"/>
      <c r="BF475" s="49"/>
      <c r="BG475" s="49"/>
      <c r="BH475" s="49"/>
      <c r="BI475" s="49"/>
      <c r="BJ475" s="49"/>
      <c r="BK475" s="49"/>
      <c r="BL475" s="49"/>
      <c r="BM475" s="49"/>
      <c r="BN475" s="49"/>
      <c r="BO475" s="49"/>
      <c r="BP475" s="49"/>
      <c r="BQ475" s="49"/>
      <c r="BR475" s="49"/>
      <c r="BS475" s="49"/>
      <c r="BT475" s="49"/>
      <c r="BU475" s="49"/>
      <c r="BV475" s="49"/>
      <c r="BW475" s="49"/>
      <c r="BX475" s="49"/>
      <c r="BY475" s="49"/>
      <c r="BZ475" s="49"/>
      <c r="CA475" s="49"/>
    </row>
    <row r="476" spans="1:79" ht="24" x14ac:dyDescent="0.1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c r="BA476" s="49"/>
      <c r="BB476" s="49"/>
      <c r="BC476" s="49"/>
      <c r="BD476" s="49"/>
      <c r="BE476" s="49"/>
      <c r="BF476" s="49"/>
      <c r="BG476" s="49"/>
      <c r="BH476" s="49"/>
      <c r="BI476" s="49"/>
      <c r="BJ476" s="49"/>
      <c r="BK476" s="49"/>
      <c r="BL476" s="49"/>
      <c r="BM476" s="49"/>
      <c r="BN476" s="49"/>
      <c r="BO476" s="49"/>
      <c r="BP476" s="49"/>
      <c r="BQ476" s="49"/>
      <c r="BR476" s="49"/>
      <c r="BS476" s="49"/>
      <c r="BT476" s="49"/>
      <c r="BU476" s="49"/>
      <c r="BV476" s="49"/>
      <c r="BW476" s="49"/>
      <c r="BX476" s="49"/>
      <c r="BY476" s="49"/>
      <c r="BZ476" s="49"/>
      <c r="CA476" s="49"/>
    </row>
    <row r="477" spans="1:79" ht="24" x14ac:dyDescent="0.1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c r="BA477" s="49"/>
      <c r="BB477" s="49"/>
      <c r="BC477" s="49"/>
      <c r="BD477" s="49"/>
      <c r="BE477" s="49"/>
      <c r="BF477" s="49"/>
      <c r="BG477" s="49"/>
      <c r="BH477" s="49"/>
      <c r="BI477" s="49"/>
      <c r="BJ477" s="49"/>
      <c r="BK477" s="49"/>
      <c r="BL477" s="49"/>
      <c r="BM477" s="49"/>
      <c r="BN477" s="49"/>
      <c r="BO477" s="49"/>
      <c r="BP477" s="49"/>
      <c r="BQ477" s="49"/>
      <c r="BR477" s="49"/>
      <c r="BS477" s="49"/>
      <c r="BT477" s="49"/>
      <c r="BU477" s="49"/>
      <c r="BV477" s="49"/>
      <c r="BW477" s="49"/>
      <c r="BX477" s="49"/>
      <c r="BY477" s="49"/>
      <c r="BZ477" s="49"/>
      <c r="CA477" s="49"/>
    </row>
    <row r="478" spans="1:79" ht="24" x14ac:dyDescent="0.1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c r="BA478" s="49"/>
      <c r="BB478" s="49"/>
      <c r="BC478" s="49"/>
      <c r="BD478" s="49"/>
      <c r="BE478" s="49"/>
      <c r="BF478" s="49"/>
      <c r="BG478" s="49"/>
      <c r="BH478" s="49"/>
      <c r="BI478" s="49"/>
      <c r="BJ478" s="49"/>
      <c r="BK478" s="49"/>
      <c r="BL478" s="49"/>
      <c r="BM478" s="49"/>
      <c r="BN478" s="49"/>
      <c r="BO478" s="49"/>
      <c r="BP478" s="49"/>
      <c r="BQ478" s="49"/>
      <c r="BR478" s="49"/>
      <c r="BS478" s="49"/>
      <c r="BT478" s="49"/>
      <c r="BU478" s="49"/>
      <c r="BV478" s="49"/>
      <c r="BW478" s="49"/>
      <c r="BX478" s="49"/>
      <c r="BY478" s="49"/>
      <c r="BZ478" s="49"/>
      <c r="CA478" s="49"/>
    </row>
    <row r="479" spans="1:79" ht="24" x14ac:dyDescent="0.1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c r="BA479" s="49"/>
      <c r="BB479" s="49"/>
      <c r="BC479" s="49"/>
      <c r="BD479" s="49"/>
      <c r="BE479" s="49"/>
      <c r="BF479" s="49"/>
      <c r="BG479" s="49"/>
      <c r="BH479" s="49"/>
      <c r="BI479" s="49"/>
      <c r="BJ479" s="49"/>
      <c r="BK479" s="49"/>
      <c r="BL479" s="49"/>
      <c r="BM479" s="49"/>
      <c r="BN479" s="49"/>
      <c r="BO479" s="49"/>
      <c r="BP479" s="49"/>
      <c r="BQ479" s="49"/>
      <c r="BR479" s="49"/>
      <c r="BS479" s="49"/>
      <c r="BT479" s="49"/>
      <c r="BU479" s="49"/>
      <c r="BV479" s="49"/>
      <c r="BW479" s="49"/>
      <c r="BX479" s="49"/>
      <c r="BY479" s="49"/>
      <c r="BZ479" s="49"/>
      <c r="CA479" s="49"/>
    </row>
    <row r="480" spans="1:79" ht="24" x14ac:dyDescent="0.1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c r="BA480" s="49"/>
      <c r="BB480" s="49"/>
      <c r="BC480" s="49"/>
      <c r="BD480" s="49"/>
      <c r="BE480" s="49"/>
      <c r="BF480" s="49"/>
      <c r="BG480" s="49"/>
      <c r="BH480" s="49"/>
      <c r="BI480" s="49"/>
      <c r="BJ480" s="49"/>
      <c r="BK480" s="49"/>
      <c r="BL480" s="49"/>
      <c r="BM480" s="49"/>
      <c r="BN480" s="49"/>
      <c r="BO480" s="49"/>
      <c r="BP480" s="49"/>
      <c r="BQ480" s="49"/>
      <c r="BR480" s="49"/>
      <c r="BS480" s="49"/>
      <c r="BT480" s="49"/>
      <c r="BU480" s="49"/>
      <c r="BV480" s="49"/>
      <c r="BW480" s="49"/>
      <c r="BX480" s="49"/>
      <c r="BY480" s="49"/>
      <c r="BZ480" s="49"/>
      <c r="CA480" s="49"/>
    </row>
    <row r="481" spans="1:79" ht="24" x14ac:dyDescent="0.1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c r="BA481" s="49"/>
      <c r="BB481" s="49"/>
      <c r="BC481" s="49"/>
      <c r="BD481" s="49"/>
      <c r="BE481" s="49"/>
      <c r="BF481" s="49"/>
      <c r="BG481" s="49"/>
      <c r="BH481" s="49"/>
      <c r="BI481" s="49"/>
      <c r="BJ481" s="49"/>
      <c r="BK481" s="49"/>
      <c r="BL481" s="49"/>
      <c r="BM481" s="49"/>
      <c r="BN481" s="49"/>
      <c r="BO481" s="49"/>
      <c r="BP481" s="49"/>
      <c r="BQ481" s="49"/>
      <c r="BR481" s="49"/>
      <c r="BS481" s="49"/>
      <c r="BT481" s="49"/>
      <c r="BU481" s="49"/>
      <c r="BV481" s="49"/>
      <c r="BW481" s="49"/>
      <c r="BX481" s="49"/>
      <c r="BY481" s="49"/>
      <c r="BZ481" s="49"/>
      <c r="CA481" s="49"/>
    </row>
    <row r="482" spans="1:79" ht="24" x14ac:dyDescent="0.1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c r="BA482" s="49"/>
      <c r="BB482" s="49"/>
      <c r="BC482" s="49"/>
      <c r="BD482" s="49"/>
      <c r="BE482" s="49"/>
      <c r="BF482" s="49"/>
      <c r="BG482" s="49"/>
      <c r="BH482" s="49"/>
      <c r="BI482" s="49"/>
      <c r="BJ482" s="49"/>
      <c r="BK482" s="49"/>
      <c r="BL482" s="49"/>
      <c r="BM482" s="49"/>
      <c r="BN482" s="49"/>
      <c r="BO482" s="49"/>
      <c r="BP482" s="49"/>
      <c r="BQ482" s="49"/>
      <c r="BR482" s="49"/>
      <c r="BS482" s="49"/>
      <c r="BT482" s="49"/>
      <c r="BU482" s="49"/>
      <c r="BV482" s="49"/>
      <c r="BW482" s="49"/>
      <c r="BX482" s="49"/>
      <c r="BY482" s="49"/>
      <c r="BZ482" s="49"/>
      <c r="CA482" s="49"/>
    </row>
    <row r="483" spans="1:79" ht="24" x14ac:dyDescent="0.1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c r="BA483" s="49"/>
      <c r="BB483" s="49"/>
      <c r="BC483" s="49"/>
      <c r="BD483" s="49"/>
      <c r="BE483" s="49"/>
      <c r="BF483" s="49"/>
      <c r="BG483" s="49"/>
      <c r="BH483" s="49"/>
      <c r="BI483" s="49"/>
      <c r="BJ483" s="49"/>
      <c r="BK483" s="49"/>
      <c r="BL483" s="49"/>
      <c r="BM483" s="49"/>
      <c r="BN483" s="49"/>
      <c r="BO483" s="49"/>
      <c r="BP483" s="49"/>
      <c r="BQ483" s="49"/>
      <c r="BR483" s="49"/>
      <c r="BS483" s="49"/>
      <c r="BT483" s="49"/>
      <c r="BU483" s="49"/>
      <c r="BV483" s="49"/>
      <c r="BW483" s="49"/>
      <c r="BX483" s="49"/>
      <c r="BY483" s="49"/>
      <c r="BZ483" s="49"/>
      <c r="CA483" s="49"/>
    </row>
    <row r="484" spans="1:79" ht="24" x14ac:dyDescent="0.1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c r="BA484" s="49"/>
      <c r="BB484" s="49"/>
      <c r="BC484" s="49"/>
      <c r="BD484" s="49"/>
      <c r="BE484" s="49"/>
      <c r="BF484" s="49"/>
      <c r="BG484" s="49"/>
      <c r="BH484" s="49"/>
      <c r="BI484" s="49"/>
      <c r="BJ484" s="49"/>
      <c r="BK484" s="49"/>
      <c r="BL484" s="49"/>
      <c r="BM484" s="49"/>
      <c r="BN484" s="49"/>
      <c r="BO484" s="49"/>
      <c r="BP484" s="49"/>
      <c r="BQ484" s="49"/>
      <c r="BR484" s="49"/>
      <c r="BS484" s="49"/>
      <c r="BT484" s="49"/>
      <c r="BU484" s="49"/>
      <c r="BV484" s="49"/>
      <c r="BW484" s="49"/>
      <c r="BX484" s="49"/>
      <c r="BY484" s="49"/>
      <c r="BZ484" s="49"/>
      <c r="CA484" s="49"/>
    </row>
    <row r="485" spans="1:79" ht="24" x14ac:dyDescent="0.1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c r="BA485" s="49"/>
      <c r="BB485" s="49"/>
      <c r="BC485" s="49"/>
      <c r="BD485" s="49"/>
      <c r="BE485" s="49"/>
      <c r="BF485" s="49"/>
      <c r="BG485" s="49"/>
      <c r="BH485" s="49"/>
      <c r="BI485" s="49"/>
      <c r="BJ485" s="49"/>
      <c r="BK485" s="49"/>
      <c r="BL485" s="49"/>
      <c r="BM485" s="49"/>
      <c r="BN485" s="49"/>
      <c r="BO485" s="49"/>
      <c r="BP485" s="49"/>
      <c r="BQ485" s="49"/>
      <c r="BR485" s="49"/>
      <c r="BS485" s="49"/>
      <c r="BT485" s="49"/>
      <c r="BU485" s="49"/>
      <c r="BV485" s="49"/>
      <c r="BW485" s="49"/>
      <c r="BX485" s="49"/>
      <c r="BY485" s="49"/>
      <c r="BZ485" s="49"/>
      <c r="CA485" s="49"/>
    </row>
    <row r="486" spans="1:79" ht="24" x14ac:dyDescent="0.1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c r="BA486" s="49"/>
      <c r="BB486" s="49"/>
      <c r="BC486" s="49"/>
      <c r="BD486" s="49"/>
      <c r="BE486" s="49"/>
      <c r="BF486" s="49"/>
      <c r="BG486" s="49"/>
      <c r="BH486" s="49"/>
      <c r="BI486" s="49"/>
      <c r="BJ486" s="49"/>
      <c r="BK486" s="49"/>
      <c r="BL486" s="49"/>
      <c r="BM486" s="49"/>
      <c r="BN486" s="49"/>
      <c r="BO486" s="49"/>
      <c r="BP486" s="49"/>
      <c r="BQ486" s="49"/>
      <c r="BR486" s="49"/>
      <c r="BS486" s="49"/>
      <c r="BT486" s="49"/>
      <c r="BU486" s="49"/>
      <c r="BV486" s="49"/>
      <c r="BW486" s="49"/>
      <c r="BX486" s="49"/>
      <c r="BY486" s="49"/>
      <c r="BZ486" s="49"/>
      <c r="CA486" s="49"/>
    </row>
    <row r="487" spans="1:79" ht="24" x14ac:dyDescent="0.1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c r="BA487" s="49"/>
      <c r="BB487" s="49"/>
      <c r="BC487" s="49"/>
      <c r="BD487" s="49"/>
      <c r="BE487" s="49"/>
      <c r="BF487" s="49"/>
      <c r="BG487" s="49"/>
      <c r="BH487" s="49"/>
      <c r="BI487" s="49"/>
      <c r="BJ487" s="49"/>
      <c r="BK487" s="49"/>
      <c r="BL487" s="49"/>
      <c r="BM487" s="49"/>
      <c r="BN487" s="49"/>
      <c r="BO487" s="49"/>
      <c r="BP487" s="49"/>
      <c r="BQ487" s="49"/>
      <c r="BR487" s="49"/>
      <c r="BS487" s="49"/>
      <c r="BT487" s="49"/>
      <c r="BU487" s="49"/>
      <c r="BV487" s="49"/>
      <c r="BW487" s="49"/>
      <c r="BX487" s="49"/>
      <c r="BY487" s="49"/>
      <c r="BZ487" s="49"/>
      <c r="CA487" s="49"/>
    </row>
    <row r="488" spans="1:79" ht="24" x14ac:dyDescent="0.1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c r="BA488" s="49"/>
      <c r="BB488" s="49"/>
      <c r="BC488" s="49"/>
      <c r="BD488" s="49"/>
      <c r="BE488" s="49"/>
      <c r="BF488" s="49"/>
      <c r="BG488" s="49"/>
      <c r="BH488" s="49"/>
      <c r="BI488" s="49"/>
      <c r="BJ488" s="49"/>
      <c r="BK488" s="49"/>
      <c r="BL488" s="49"/>
      <c r="BM488" s="49"/>
      <c r="BN488" s="49"/>
      <c r="BO488" s="49"/>
      <c r="BP488" s="49"/>
      <c r="BQ488" s="49"/>
      <c r="BR488" s="49"/>
      <c r="BS488" s="49"/>
      <c r="BT488" s="49"/>
      <c r="BU488" s="49"/>
      <c r="BV488" s="49"/>
      <c r="BW488" s="49"/>
      <c r="BX488" s="49"/>
      <c r="BY488" s="49"/>
      <c r="BZ488" s="49"/>
      <c r="CA488" s="49"/>
    </row>
    <row r="489" spans="1:79" ht="24" x14ac:dyDescent="0.1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c r="BA489" s="49"/>
      <c r="BB489" s="49"/>
      <c r="BC489" s="49"/>
      <c r="BD489" s="49"/>
      <c r="BE489" s="49"/>
      <c r="BF489" s="49"/>
      <c r="BG489" s="49"/>
      <c r="BH489" s="49"/>
      <c r="BI489" s="49"/>
      <c r="BJ489" s="49"/>
      <c r="BK489" s="49"/>
      <c r="BL489" s="49"/>
      <c r="BM489" s="49"/>
      <c r="BN489" s="49"/>
      <c r="BO489" s="49"/>
      <c r="BP489" s="49"/>
      <c r="BQ489" s="49"/>
      <c r="BR489" s="49"/>
      <c r="BS489" s="49"/>
      <c r="BT489" s="49"/>
      <c r="BU489" s="49"/>
      <c r="BV489" s="49"/>
      <c r="BW489" s="49"/>
      <c r="BX489" s="49"/>
      <c r="BY489" s="49"/>
      <c r="BZ489" s="49"/>
      <c r="CA489" s="49"/>
    </row>
    <row r="490" spans="1:79" ht="24" x14ac:dyDescent="0.1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c r="BA490" s="49"/>
      <c r="BB490" s="49"/>
      <c r="BC490" s="49"/>
      <c r="BD490" s="49"/>
      <c r="BE490" s="49"/>
      <c r="BF490" s="49"/>
      <c r="BG490" s="49"/>
      <c r="BH490" s="49"/>
      <c r="BI490" s="49"/>
      <c r="BJ490" s="49"/>
      <c r="BK490" s="49"/>
      <c r="BL490" s="49"/>
      <c r="BM490" s="49"/>
      <c r="BN490" s="49"/>
      <c r="BO490" s="49"/>
      <c r="BP490" s="49"/>
      <c r="BQ490" s="49"/>
      <c r="BR490" s="49"/>
      <c r="BS490" s="49"/>
      <c r="BT490" s="49"/>
      <c r="BU490" s="49"/>
      <c r="BV490" s="49"/>
      <c r="BW490" s="49"/>
      <c r="BX490" s="49"/>
      <c r="BY490" s="49"/>
      <c r="BZ490" s="49"/>
      <c r="CA490" s="49"/>
    </row>
    <row r="491" spans="1:79" ht="24" x14ac:dyDescent="0.1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c r="BA491" s="49"/>
      <c r="BB491" s="49"/>
      <c r="BC491" s="49"/>
      <c r="BD491" s="49"/>
      <c r="BE491" s="49"/>
      <c r="BF491" s="49"/>
      <c r="BG491" s="49"/>
      <c r="BH491" s="49"/>
      <c r="BI491" s="49"/>
      <c r="BJ491" s="49"/>
      <c r="BK491" s="49"/>
      <c r="BL491" s="49"/>
      <c r="BM491" s="49"/>
      <c r="BN491" s="49"/>
      <c r="BO491" s="49"/>
      <c r="BP491" s="49"/>
      <c r="BQ491" s="49"/>
      <c r="BR491" s="49"/>
      <c r="BS491" s="49"/>
      <c r="BT491" s="49"/>
      <c r="BU491" s="49"/>
      <c r="BV491" s="49"/>
      <c r="BW491" s="49"/>
      <c r="BX491" s="49"/>
      <c r="BY491" s="49"/>
      <c r="BZ491" s="49"/>
      <c r="CA491" s="49"/>
    </row>
    <row r="492" spans="1:79" ht="24" x14ac:dyDescent="0.1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c r="BA492" s="49"/>
      <c r="BB492" s="49"/>
      <c r="BC492" s="49"/>
      <c r="BD492" s="49"/>
      <c r="BE492" s="49"/>
      <c r="BF492" s="49"/>
      <c r="BG492" s="49"/>
      <c r="BH492" s="49"/>
      <c r="BI492" s="49"/>
      <c r="BJ492" s="49"/>
      <c r="BK492" s="49"/>
      <c r="BL492" s="49"/>
      <c r="BM492" s="49"/>
      <c r="BN492" s="49"/>
      <c r="BO492" s="49"/>
      <c r="BP492" s="49"/>
      <c r="BQ492" s="49"/>
      <c r="BR492" s="49"/>
      <c r="BS492" s="49"/>
      <c r="BT492" s="49"/>
      <c r="BU492" s="49"/>
      <c r="BV492" s="49"/>
      <c r="BW492" s="49"/>
      <c r="BX492" s="49"/>
      <c r="BY492" s="49"/>
      <c r="BZ492" s="49"/>
      <c r="CA492" s="49"/>
    </row>
    <row r="493" spans="1:79" ht="24" x14ac:dyDescent="0.1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c r="BA493" s="49"/>
      <c r="BB493" s="49"/>
      <c r="BC493" s="49"/>
      <c r="BD493" s="49"/>
      <c r="BE493" s="49"/>
      <c r="BF493" s="49"/>
      <c r="BG493" s="49"/>
      <c r="BH493" s="49"/>
      <c r="BI493" s="49"/>
      <c r="BJ493" s="49"/>
      <c r="BK493" s="49"/>
      <c r="BL493" s="49"/>
      <c r="BM493" s="49"/>
      <c r="BN493" s="49"/>
      <c r="BO493" s="49"/>
      <c r="BP493" s="49"/>
      <c r="BQ493" s="49"/>
      <c r="BR493" s="49"/>
      <c r="BS493" s="49"/>
      <c r="BT493" s="49"/>
      <c r="BU493" s="49"/>
      <c r="BV493" s="49"/>
      <c r="BW493" s="49"/>
      <c r="BX493" s="49"/>
      <c r="BY493" s="49"/>
      <c r="BZ493" s="49"/>
      <c r="CA493" s="49"/>
    </row>
    <row r="494" spans="1:79" ht="24" x14ac:dyDescent="0.1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c r="BA494" s="49"/>
      <c r="BB494" s="49"/>
      <c r="BC494" s="49"/>
      <c r="BD494" s="49"/>
      <c r="BE494" s="49"/>
      <c r="BF494" s="49"/>
      <c r="BG494" s="49"/>
      <c r="BH494" s="49"/>
      <c r="BI494" s="49"/>
      <c r="BJ494" s="49"/>
      <c r="BK494" s="49"/>
      <c r="BL494" s="49"/>
      <c r="BM494" s="49"/>
      <c r="BN494" s="49"/>
      <c r="BO494" s="49"/>
      <c r="BP494" s="49"/>
      <c r="BQ494" s="49"/>
      <c r="BR494" s="49"/>
      <c r="BS494" s="49"/>
      <c r="BT494" s="49"/>
      <c r="BU494" s="49"/>
      <c r="BV494" s="49"/>
      <c r="BW494" s="49"/>
      <c r="BX494" s="49"/>
      <c r="BY494" s="49"/>
      <c r="BZ494" s="49"/>
      <c r="CA494" s="49"/>
    </row>
    <row r="495" spans="1:79" ht="24" x14ac:dyDescent="0.1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c r="BA495" s="49"/>
      <c r="BB495" s="49"/>
      <c r="BC495" s="49"/>
      <c r="BD495" s="49"/>
      <c r="BE495" s="49"/>
      <c r="BF495" s="49"/>
      <c r="BG495" s="49"/>
      <c r="BH495" s="49"/>
      <c r="BI495" s="49"/>
      <c r="BJ495" s="49"/>
      <c r="BK495" s="49"/>
      <c r="BL495" s="49"/>
      <c r="BM495" s="49"/>
      <c r="BN495" s="49"/>
      <c r="BO495" s="49"/>
      <c r="BP495" s="49"/>
      <c r="BQ495" s="49"/>
      <c r="BR495" s="49"/>
      <c r="BS495" s="49"/>
      <c r="BT495" s="49"/>
      <c r="BU495" s="49"/>
      <c r="BV495" s="49"/>
      <c r="BW495" s="49"/>
      <c r="BX495" s="49"/>
      <c r="BY495" s="49"/>
      <c r="BZ495" s="49"/>
      <c r="CA495" s="49"/>
    </row>
    <row r="496" spans="1:79" ht="24" x14ac:dyDescent="0.1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c r="BA496" s="49"/>
      <c r="BB496" s="49"/>
      <c r="BC496" s="49"/>
      <c r="BD496" s="49"/>
      <c r="BE496" s="49"/>
      <c r="BF496" s="49"/>
      <c r="BG496" s="49"/>
      <c r="BH496" s="49"/>
      <c r="BI496" s="49"/>
      <c r="BJ496" s="49"/>
      <c r="BK496" s="49"/>
      <c r="BL496" s="49"/>
      <c r="BM496" s="49"/>
      <c r="BN496" s="49"/>
      <c r="BO496" s="49"/>
      <c r="BP496" s="49"/>
      <c r="BQ496" s="49"/>
      <c r="BR496" s="49"/>
      <c r="BS496" s="49"/>
      <c r="BT496" s="49"/>
      <c r="BU496" s="49"/>
      <c r="BV496" s="49"/>
      <c r="BW496" s="49"/>
      <c r="BX496" s="49"/>
      <c r="BY496" s="49"/>
      <c r="BZ496" s="49"/>
      <c r="CA496" s="49"/>
    </row>
    <row r="497" spans="1:79" ht="24" x14ac:dyDescent="0.1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c r="BA497" s="49"/>
      <c r="BB497" s="49"/>
      <c r="BC497" s="49"/>
      <c r="BD497" s="49"/>
      <c r="BE497" s="49"/>
      <c r="BF497" s="49"/>
      <c r="BG497" s="49"/>
      <c r="BH497" s="49"/>
      <c r="BI497" s="49"/>
      <c r="BJ497" s="49"/>
      <c r="BK497" s="49"/>
      <c r="BL497" s="49"/>
      <c r="BM497" s="49"/>
      <c r="BN497" s="49"/>
      <c r="BO497" s="49"/>
      <c r="BP497" s="49"/>
      <c r="BQ497" s="49"/>
      <c r="BR497" s="49"/>
      <c r="BS497" s="49"/>
      <c r="BT497" s="49"/>
      <c r="BU497" s="49"/>
      <c r="BV497" s="49"/>
      <c r="BW497" s="49"/>
      <c r="BX497" s="49"/>
      <c r="BY497" s="49"/>
      <c r="BZ497" s="49"/>
      <c r="CA497" s="49"/>
    </row>
    <row r="498" spans="1:79" ht="24" x14ac:dyDescent="0.1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c r="BA498" s="49"/>
      <c r="BB498" s="49"/>
      <c r="BC498" s="49"/>
      <c r="BD498" s="49"/>
      <c r="BE498" s="49"/>
      <c r="BF498" s="49"/>
      <c r="BG498" s="49"/>
      <c r="BH498" s="49"/>
      <c r="BI498" s="49"/>
      <c r="BJ498" s="49"/>
      <c r="BK498" s="49"/>
      <c r="BL498" s="49"/>
      <c r="BM498" s="49"/>
      <c r="BN498" s="49"/>
      <c r="BO498" s="49"/>
      <c r="BP498" s="49"/>
      <c r="BQ498" s="49"/>
      <c r="BR498" s="49"/>
      <c r="BS498" s="49"/>
      <c r="BT498" s="49"/>
      <c r="BU498" s="49"/>
      <c r="BV498" s="49"/>
      <c r="BW498" s="49"/>
      <c r="BX498" s="49"/>
      <c r="BY498" s="49"/>
      <c r="BZ498" s="49"/>
      <c r="CA498" s="49"/>
    </row>
    <row r="499" spans="1:79" ht="24" x14ac:dyDescent="0.1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c r="BA499" s="49"/>
      <c r="BB499" s="49"/>
      <c r="BC499" s="49"/>
      <c r="BD499" s="49"/>
      <c r="BE499" s="49"/>
      <c r="BF499" s="49"/>
      <c r="BG499" s="49"/>
      <c r="BH499" s="49"/>
      <c r="BI499" s="49"/>
      <c r="BJ499" s="49"/>
      <c r="BK499" s="49"/>
      <c r="BL499" s="49"/>
      <c r="BM499" s="49"/>
      <c r="BN499" s="49"/>
      <c r="BO499" s="49"/>
      <c r="BP499" s="49"/>
      <c r="BQ499" s="49"/>
      <c r="BR499" s="49"/>
      <c r="BS499" s="49"/>
      <c r="BT499" s="49"/>
      <c r="BU499" s="49"/>
      <c r="BV499" s="49"/>
      <c r="BW499" s="49"/>
      <c r="BX499" s="49"/>
      <c r="BY499" s="49"/>
      <c r="BZ499" s="49"/>
      <c r="CA499" s="49"/>
    </row>
    <row r="500" spans="1:79" ht="24" x14ac:dyDescent="0.1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c r="BA500" s="49"/>
      <c r="BB500" s="49"/>
      <c r="BC500" s="49"/>
      <c r="BD500" s="49"/>
      <c r="BE500" s="49"/>
      <c r="BF500" s="49"/>
      <c r="BG500" s="49"/>
      <c r="BH500" s="49"/>
      <c r="BI500" s="49"/>
      <c r="BJ500" s="49"/>
      <c r="BK500" s="49"/>
      <c r="BL500" s="49"/>
      <c r="BM500" s="49"/>
      <c r="BN500" s="49"/>
      <c r="BO500" s="49"/>
      <c r="BP500" s="49"/>
      <c r="BQ500" s="49"/>
      <c r="BR500" s="49"/>
      <c r="BS500" s="49"/>
      <c r="BT500" s="49"/>
      <c r="BU500" s="49"/>
      <c r="BV500" s="49"/>
      <c r="BW500" s="49"/>
      <c r="BX500" s="49"/>
      <c r="BY500" s="49"/>
      <c r="BZ500" s="49"/>
      <c r="CA500" s="49"/>
    </row>
    <row r="501" spans="1:79" ht="24" x14ac:dyDescent="0.1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c r="BA501" s="49"/>
      <c r="BB501" s="49"/>
      <c r="BC501" s="49"/>
      <c r="BD501" s="49"/>
      <c r="BE501" s="49"/>
      <c r="BF501" s="49"/>
      <c r="BG501" s="49"/>
      <c r="BH501" s="49"/>
      <c r="BI501" s="49"/>
      <c r="BJ501" s="49"/>
      <c r="BK501" s="49"/>
      <c r="BL501" s="49"/>
      <c r="BM501" s="49"/>
      <c r="BN501" s="49"/>
      <c r="BO501" s="49"/>
      <c r="BP501" s="49"/>
      <c r="BQ501" s="49"/>
      <c r="BR501" s="49"/>
      <c r="BS501" s="49"/>
      <c r="BT501" s="49"/>
      <c r="BU501" s="49"/>
      <c r="BV501" s="49"/>
      <c r="BW501" s="49"/>
      <c r="BX501" s="49"/>
      <c r="BY501" s="49"/>
      <c r="BZ501" s="49"/>
      <c r="CA501" s="49"/>
    </row>
    <row r="502" spans="1:79" ht="24" x14ac:dyDescent="0.1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c r="BA502" s="49"/>
      <c r="BB502" s="49"/>
      <c r="BC502" s="49"/>
      <c r="BD502" s="49"/>
      <c r="BE502" s="49"/>
      <c r="BF502" s="49"/>
      <c r="BG502" s="49"/>
      <c r="BH502" s="49"/>
      <c r="BI502" s="49"/>
      <c r="BJ502" s="49"/>
      <c r="BK502" s="49"/>
      <c r="BL502" s="49"/>
      <c r="BM502" s="49"/>
      <c r="BN502" s="49"/>
      <c r="BO502" s="49"/>
      <c r="BP502" s="49"/>
      <c r="BQ502" s="49"/>
      <c r="BR502" s="49"/>
      <c r="BS502" s="49"/>
      <c r="BT502" s="49"/>
      <c r="BU502" s="49"/>
      <c r="BV502" s="49"/>
      <c r="BW502" s="49"/>
      <c r="BX502" s="49"/>
      <c r="BY502" s="49"/>
      <c r="BZ502" s="49"/>
      <c r="CA502" s="49"/>
    </row>
    <row r="503" spans="1:79" ht="24" x14ac:dyDescent="0.1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c r="BA503" s="49"/>
      <c r="BB503" s="49"/>
      <c r="BC503" s="49"/>
      <c r="BD503" s="49"/>
      <c r="BE503" s="49"/>
      <c r="BF503" s="49"/>
      <c r="BG503" s="49"/>
      <c r="BH503" s="49"/>
      <c r="BI503" s="49"/>
      <c r="BJ503" s="49"/>
      <c r="BK503" s="49"/>
      <c r="BL503" s="49"/>
      <c r="BM503" s="49"/>
      <c r="BN503" s="49"/>
      <c r="BO503" s="49"/>
      <c r="BP503" s="49"/>
      <c r="BQ503" s="49"/>
      <c r="BR503" s="49"/>
      <c r="BS503" s="49"/>
      <c r="BT503" s="49"/>
      <c r="BU503" s="49"/>
      <c r="BV503" s="49"/>
      <c r="BW503" s="49"/>
      <c r="BX503" s="49"/>
      <c r="BY503" s="49"/>
      <c r="BZ503" s="49"/>
      <c r="CA503" s="49"/>
    </row>
    <row r="504" spans="1:79" ht="24" x14ac:dyDescent="0.1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c r="BA504" s="49"/>
      <c r="BB504" s="49"/>
      <c r="BC504" s="49"/>
      <c r="BD504" s="49"/>
      <c r="BE504" s="49"/>
      <c r="BF504" s="49"/>
      <c r="BG504" s="49"/>
      <c r="BH504" s="49"/>
      <c r="BI504" s="49"/>
      <c r="BJ504" s="49"/>
      <c r="BK504" s="49"/>
      <c r="BL504" s="49"/>
      <c r="BM504" s="49"/>
      <c r="BN504" s="49"/>
      <c r="BO504" s="49"/>
      <c r="BP504" s="49"/>
      <c r="BQ504" s="49"/>
      <c r="BR504" s="49"/>
      <c r="BS504" s="49"/>
      <c r="BT504" s="49"/>
      <c r="BU504" s="49"/>
      <c r="BV504" s="49"/>
      <c r="BW504" s="49"/>
      <c r="BX504" s="49"/>
      <c r="BY504" s="49"/>
      <c r="BZ504" s="49"/>
      <c r="CA504" s="49"/>
    </row>
    <row r="505" spans="1:79" ht="24" x14ac:dyDescent="0.1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c r="BA505" s="49"/>
      <c r="BB505" s="49"/>
      <c r="BC505" s="49"/>
      <c r="BD505" s="49"/>
      <c r="BE505" s="49"/>
      <c r="BF505" s="49"/>
      <c r="BG505" s="49"/>
      <c r="BH505" s="49"/>
      <c r="BI505" s="49"/>
      <c r="BJ505" s="49"/>
      <c r="BK505" s="49"/>
      <c r="BL505" s="49"/>
      <c r="BM505" s="49"/>
      <c r="BN505" s="49"/>
      <c r="BO505" s="49"/>
      <c r="BP505" s="49"/>
      <c r="BQ505" s="49"/>
      <c r="BR505" s="49"/>
      <c r="BS505" s="49"/>
      <c r="BT505" s="49"/>
      <c r="BU505" s="49"/>
      <c r="BV505" s="49"/>
      <c r="BW505" s="49"/>
      <c r="BX505" s="49"/>
      <c r="BY505" s="49"/>
      <c r="BZ505" s="49"/>
      <c r="CA505" s="49"/>
    </row>
    <row r="506" spans="1:79" ht="24" x14ac:dyDescent="0.1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c r="BA506" s="49"/>
      <c r="BB506" s="49"/>
      <c r="BC506" s="49"/>
      <c r="BD506" s="49"/>
      <c r="BE506" s="49"/>
      <c r="BF506" s="49"/>
      <c r="BG506" s="49"/>
      <c r="BH506" s="49"/>
      <c r="BI506" s="49"/>
      <c r="BJ506" s="49"/>
      <c r="BK506" s="49"/>
      <c r="BL506" s="49"/>
      <c r="BM506" s="49"/>
      <c r="BN506" s="49"/>
      <c r="BO506" s="49"/>
      <c r="BP506" s="49"/>
      <c r="BQ506" s="49"/>
      <c r="BR506" s="49"/>
      <c r="BS506" s="49"/>
      <c r="BT506" s="49"/>
      <c r="BU506" s="49"/>
      <c r="BV506" s="49"/>
      <c r="BW506" s="49"/>
      <c r="BX506" s="49"/>
      <c r="BY506" s="49"/>
      <c r="BZ506" s="49"/>
      <c r="CA506" s="49"/>
    </row>
    <row r="507" spans="1:79" ht="24" x14ac:dyDescent="0.1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c r="BA507" s="49"/>
      <c r="BB507" s="49"/>
      <c r="BC507" s="49"/>
      <c r="BD507" s="49"/>
      <c r="BE507" s="49"/>
      <c r="BF507" s="49"/>
      <c r="BG507" s="49"/>
      <c r="BH507" s="49"/>
      <c r="BI507" s="49"/>
      <c r="BJ507" s="49"/>
      <c r="BK507" s="49"/>
      <c r="BL507" s="49"/>
      <c r="BM507" s="49"/>
      <c r="BN507" s="49"/>
      <c r="BO507" s="49"/>
      <c r="BP507" s="49"/>
      <c r="BQ507" s="49"/>
      <c r="BR507" s="49"/>
      <c r="BS507" s="49"/>
      <c r="BT507" s="49"/>
      <c r="BU507" s="49"/>
      <c r="BV507" s="49"/>
      <c r="BW507" s="49"/>
      <c r="BX507" s="49"/>
      <c r="BY507" s="49"/>
      <c r="BZ507" s="49"/>
      <c r="CA507" s="49"/>
    </row>
    <row r="508" spans="1:79" ht="24" x14ac:dyDescent="0.1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c r="BA508" s="49"/>
      <c r="BB508" s="49"/>
      <c r="BC508" s="49"/>
      <c r="BD508" s="49"/>
      <c r="BE508" s="49"/>
      <c r="BF508" s="49"/>
      <c r="BG508" s="49"/>
      <c r="BH508" s="49"/>
      <c r="BI508" s="49"/>
      <c r="BJ508" s="49"/>
      <c r="BK508" s="49"/>
      <c r="BL508" s="49"/>
      <c r="BM508" s="49"/>
      <c r="BN508" s="49"/>
      <c r="BO508" s="49"/>
      <c r="BP508" s="49"/>
      <c r="BQ508" s="49"/>
      <c r="BR508" s="49"/>
      <c r="BS508" s="49"/>
      <c r="BT508" s="49"/>
      <c r="BU508" s="49"/>
      <c r="BV508" s="49"/>
      <c r="BW508" s="49"/>
      <c r="BX508" s="49"/>
      <c r="BY508" s="49"/>
      <c r="BZ508" s="49"/>
      <c r="CA508" s="49"/>
    </row>
    <row r="509" spans="1:79" ht="24" x14ac:dyDescent="0.1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c r="BA509" s="49"/>
      <c r="BB509" s="49"/>
      <c r="BC509" s="49"/>
      <c r="BD509" s="49"/>
      <c r="BE509" s="49"/>
      <c r="BF509" s="49"/>
      <c r="BG509" s="49"/>
      <c r="BH509" s="49"/>
      <c r="BI509" s="49"/>
      <c r="BJ509" s="49"/>
      <c r="BK509" s="49"/>
      <c r="BL509" s="49"/>
      <c r="BM509" s="49"/>
      <c r="BN509" s="49"/>
      <c r="BO509" s="49"/>
      <c r="BP509" s="49"/>
      <c r="BQ509" s="49"/>
      <c r="BR509" s="49"/>
      <c r="BS509" s="49"/>
      <c r="BT509" s="49"/>
      <c r="BU509" s="49"/>
      <c r="BV509" s="49"/>
      <c r="BW509" s="49"/>
      <c r="BX509" s="49"/>
      <c r="BY509" s="49"/>
      <c r="BZ509" s="49"/>
      <c r="CA509" s="49"/>
    </row>
    <row r="510" spans="1:79" ht="24" x14ac:dyDescent="0.1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c r="BA510" s="49"/>
      <c r="BB510" s="49"/>
      <c r="BC510" s="49"/>
      <c r="BD510" s="49"/>
      <c r="BE510" s="49"/>
      <c r="BF510" s="49"/>
      <c r="BG510" s="49"/>
      <c r="BH510" s="49"/>
      <c r="BI510" s="49"/>
      <c r="BJ510" s="49"/>
      <c r="BK510" s="49"/>
      <c r="BL510" s="49"/>
      <c r="BM510" s="49"/>
      <c r="BN510" s="49"/>
      <c r="BO510" s="49"/>
      <c r="BP510" s="49"/>
      <c r="BQ510" s="49"/>
      <c r="BR510" s="49"/>
      <c r="BS510" s="49"/>
      <c r="BT510" s="49"/>
      <c r="BU510" s="49"/>
      <c r="BV510" s="49"/>
      <c r="BW510" s="49"/>
      <c r="BX510" s="49"/>
      <c r="BY510" s="49"/>
      <c r="BZ510" s="49"/>
      <c r="CA510" s="49"/>
    </row>
    <row r="511" spans="1:79" ht="24" x14ac:dyDescent="0.1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c r="BA511" s="49"/>
      <c r="BB511" s="49"/>
      <c r="BC511" s="49"/>
      <c r="BD511" s="49"/>
      <c r="BE511" s="49"/>
      <c r="BF511" s="49"/>
      <c r="BG511" s="49"/>
      <c r="BH511" s="49"/>
      <c r="BI511" s="49"/>
      <c r="BJ511" s="49"/>
      <c r="BK511" s="49"/>
      <c r="BL511" s="49"/>
      <c r="BM511" s="49"/>
      <c r="BN511" s="49"/>
      <c r="BO511" s="49"/>
      <c r="BP511" s="49"/>
      <c r="BQ511" s="49"/>
      <c r="BR511" s="49"/>
      <c r="BS511" s="49"/>
      <c r="BT511" s="49"/>
      <c r="BU511" s="49"/>
      <c r="BV511" s="49"/>
      <c r="BW511" s="49"/>
      <c r="BX511" s="49"/>
      <c r="BY511" s="49"/>
      <c r="BZ511" s="49"/>
      <c r="CA511" s="49"/>
    </row>
    <row r="512" spans="1:79" ht="24" x14ac:dyDescent="0.1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c r="BA512" s="49"/>
      <c r="BB512" s="49"/>
      <c r="BC512" s="49"/>
      <c r="BD512" s="49"/>
      <c r="BE512" s="49"/>
      <c r="BF512" s="49"/>
      <c r="BG512" s="49"/>
      <c r="BH512" s="49"/>
      <c r="BI512" s="49"/>
      <c r="BJ512" s="49"/>
      <c r="BK512" s="49"/>
      <c r="BL512" s="49"/>
      <c r="BM512" s="49"/>
      <c r="BN512" s="49"/>
      <c r="BO512" s="49"/>
      <c r="BP512" s="49"/>
      <c r="BQ512" s="49"/>
      <c r="BR512" s="49"/>
      <c r="BS512" s="49"/>
      <c r="BT512" s="49"/>
      <c r="BU512" s="49"/>
      <c r="BV512" s="49"/>
      <c r="BW512" s="49"/>
      <c r="BX512" s="49"/>
      <c r="BY512" s="49"/>
      <c r="BZ512" s="49"/>
      <c r="CA512" s="49"/>
    </row>
    <row r="513" spans="1:79" ht="24" x14ac:dyDescent="0.1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c r="BA513" s="49"/>
      <c r="BB513" s="49"/>
      <c r="BC513" s="49"/>
      <c r="BD513" s="49"/>
      <c r="BE513" s="49"/>
      <c r="BF513" s="49"/>
      <c r="BG513" s="49"/>
      <c r="BH513" s="49"/>
      <c r="BI513" s="49"/>
      <c r="BJ513" s="49"/>
      <c r="BK513" s="49"/>
      <c r="BL513" s="49"/>
      <c r="BM513" s="49"/>
      <c r="BN513" s="49"/>
      <c r="BO513" s="49"/>
      <c r="BP513" s="49"/>
      <c r="BQ513" s="49"/>
      <c r="BR513" s="49"/>
      <c r="BS513" s="49"/>
      <c r="BT513" s="49"/>
      <c r="BU513" s="49"/>
      <c r="BV513" s="49"/>
      <c r="BW513" s="49"/>
      <c r="BX513" s="49"/>
      <c r="BY513" s="49"/>
      <c r="BZ513" s="49"/>
      <c r="CA513" s="49"/>
    </row>
    <row r="514" spans="1:79" ht="24" x14ac:dyDescent="0.1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c r="BA514" s="49"/>
      <c r="BB514" s="49"/>
      <c r="BC514" s="49"/>
      <c r="BD514" s="49"/>
      <c r="BE514" s="49"/>
      <c r="BF514" s="49"/>
      <c r="BG514" s="49"/>
      <c r="BH514" s="49"/>
      <c r="BI514" s="49"/>
      <c r="BJ514" s="49"/>
      <c r="BK514" s="49"/>
      <c r="BL514" s="49"/>
      <c r="BM514" s="49"/>
      <c r="BN514" s="49"/>
      <c r="BO514" s="49"/>
      <c r="BP514" s="49"/>
      <c r="BQ514" s="49"/>
      <c r="BR514" s="49"/>
      <c r="BS514" s="49"/>
      <c r="BT514" s="49"/>
      <c r="BU514" s="49"/>
      <c r="BV514" s="49"/>
      <c r="BW514" s="49"/>
      <c r="BX514" s="49"/>
      <c r="BY514" s="49"/>
      <c r="BZ514" s="49"/>
      <c r="CA514" s="49"/>
    </row>
    <row r="515" spans="1:79" ht="24" x14ac:dyDescent="0.1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c r="BA515" s="49"/>
      <c r="BB515" s="49"/>
      <c r="BC515" s="49"/>
      <c r="BD515" s="49"/>
      <c r="BE515" s="49"/>
      <c r="BF515" s="49"/>
      <c r="BG515" s="49"/>
      <c r="BH515" s="49"/>
      <c r="BI515" s="49"/>
      <c r="BJ515" s="49"/>
      <c r="BK515" s="49"/>
      <c r="BL515" s="49"/>
      <c r="BM515" s="49"/>
      <c r="BN515" s="49"/>
      <c r="BO515" s="49"/>
      <c r="BP515" s="49"/>
      <c r="BQ515" s="49"/>
      <c r="BR515" s="49"/>
      <c r="BS515" s="49"/>
      <c r="BT515" s="49"/>
      <c r="BU515" s="49"/>
      <c r="BV515" s="49"/>
      <c r="BW515" s="49"/>
      <c r="BX515" s="49"/>
      <c r="BY515" s="49"/>
      <c r="BZ515" s="49"/>
      <c r="CA515" s="49"/>
    </row>
    <row r="516" spans="1:79" ht="24" x14ac:dyDescent="0.1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c r="BA516" s="49"/>
      <c r="BB516" s="49"/>
      <c r="BC516" s="49"/>
      <c r="BD516" s="49"/>
      <c r="BE516" s="49"/>
      <c r="BF516" s="49"/>
      <c r="BG516" s="49"/>
      <c r="BH516" s="49"/>
      <c r="BI516" s="49"/>
      <c r="BJ516" s="49"/>
      <c r="BK516" s="49"/>
      <c r="BL516" s="49"/>
      <c r="BM516" s="49"/>
      <c r="BN516" s="49"/>
      <c r="BO516" s="49"/>
      <c r="BP516" s="49"/>
      <c r="BQ516" s="49"/>
      <c r="BR516" s="49"/>
      <c r="BS516" s="49"/>
      <c r="BT516" s="49"/>
      <c r="BU516" s="49"/>
      <c r="BV516" s="49"/>
      <c r="BW516" s="49"/>
      <c r="BX516" s="49"/>
      <c r="BY516" s="49"/>
      <c r="BZ516" s="49"/>
      <c r="CA516" s="49"/>
    </row>
    <row r="517" spans="1:79" ht="24" x14ac:dyDescent="0.1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c r="BA517" s="49"/>
      <c r="BB517" s="49"/>
      <c r="BC517" s="49"/>
      <c r="BD517" s="49"/>
      <c r="BE517" s="49"/>
      <c r="BF517" s="49"/>
      <c r="BG517" s="49"/>
      <c r="BH517" s="49"/>
      <c r="BI517" s="49"/>
      <c r="BJ517" s="49"/>
      <c r="BK517" s="49"/>
      <c r="BL517" s="49"/>
      <c r="BM517" s="49"/>
      <c r="BN517" s="49"/>
      <c r="BO517" s="49"/>
      <c r="BP517" s="49"/>
      <c r="BQ517" s="49"/>
      <c r="BR517" s="49"/>
      <c r="BS517" s="49"/>
      <c r="BT517" s="49"/>
      <c r="BU517" s="49"/>
      <c r="BV517" s="49"/>
      <c r="BW517" s="49"/>
      <c r="BX517" s="49"/>
      <c r="BY517" s="49"/>
      <c r="BZ517" s="49"/>
      <c r="CA517" s="49"/>
    </row>
    <row r="518" spans="1:79" ht="24" x14ac:dyDescent="0.1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c r="BA518" s="49"/>
      <c r="BB518" s="49"/>
      <c r="BC518" s="49"/>
      <c r="BD518" s="49"/>
      <c r="BE518" s="49"/>
      <c r="BF518" s="49"/>
      <c r="BG518" s="49"/>
      <c r="BH518" s="49"/>
      <c r="BI518" s="49"/>
      <c r="BJ518" s="49"/>
      <c r="BK518" s="49"/>
      <c r="BL518" s="49"/>
      <c r="BM518" s="49"/>
      <c r="BN518" s="49"/>
      <c r="BO518" s="49"/>
      <c r="BP518" s="49"/>
      <c r="BQ518" s="49"/>
      <c r="BR518" s="49"/>
      <c r="BS518" s="49"/>
      <c r="BT518" s="49"/>
      <c r="BU518" s="49"/>
      <c r="BV518" s="49"/>
      <c r="BW518" s="49"/>
      <c r="BX518" s="49"/>
      <c r="BY518" s="49"/>
      <c r="BZ518" s="49"/>
      <c r="CA518" s="49"/>
    </row>
    <row r="519" spans="1:79" ht="24" x14ac:dyDescent="0.15">
      <c r="A519" s="49"/>
      <c r="B519" s="49"/>
      <c r="C519" s="49"/>
      <c r="D519" s="49"/>
      <c r="E519" s="49"/>
      <c r="F519" s="49"/>
      <c r="G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c r="BA519" s="49"/>
      <c r="BB519" s="49"/>
      <c r="BC519" s="49"/>
      <c r="BD519" s="49"/>
      <c r="BE519" s="49"/>
      <c r="BF519" s="49"/>
      <c r="BG519" s="49"/>
      <c r="BH519" s="49"/>
      <c r="BI519" s="49"/>
      <c r="BJ519" s="49"/>
      <c r="BK519" s="49"/>
      <c r="BL519" s="49"/>
      <c r="BM519" s="49"/>
      <c r="BN519" s="49"/>
      <c r="BO519" s="49"/>
      <c r="BP519" s="49"/>
      <c r="BQ519" s="49"/>
      <c r="BR519" s="49"/>
      <c r="BS519" s="49"/>
      <c r="BT519" s="49"/>
      <c r="BU519" s="49"/>
      <c r="BV519" s="49"/>
      <c r="BW519" s="49"/>
      <c r="BX519" s="49"/>
      <c r="BY519" s="49"/>
      <c r="BZ519" s="49"/>
      <c r="CA519" s="49"/>
    </row>
    <row r="520" spans="1:79" x14ac:dyDescent="0.2">
      <c r="A520" s="29"/>
      <c r="B520" s="29"/>
      <c r="C520" s="19"/>
      <c r="G520" s="30"/>
    </row>
    <row r="521" spans="1:79" x14ac:dyDescent="0.2">
      <c r="A521" s="29"/>
      <c r="B521" s="29"/>
      <c r="C521" s="19"/>
      <c r="G521" s="30"/>
    </row>
    <row r="522" spans="1:79" x14ac:dyDescent="0.2">
      <c r="A522" s="29"/>
      <c r="B522" s="29"/>
      <c r="C522" s="19"/>
      <c r="G522" s="30"/>
    </row>
    <row r="523" spans="1:79" x14ac:dyDescent="0.2">
      <c r="A523" s="29"/>
      <c r="B523" s="29"/>
      <c r="C523" s="19"/>
      <c r="G523" s="30"/>
    </row>
    <row r="524" spans="1:79" x14ac:dyDescent="0.2">
      <c r="A524" s="29"/>
      <c r="B524" s="29"/>
      <c r="C524" s="19"/>
      <c r="G524" s="30"/>
    </row>
    <row r="525" spans="1:79" x14ac:dyDescent="0.2">
      <c r="A525" s="29"/>
      <c r="B525" s="29"/>
      <c r="C525" s="19"/>
      <c r="G525" s="30"/>
    </row>
    <row r="526" spans="1:79" x14ac:dyDescent="0.2">
      <c r="A526" s="29"/>
      <c r="B526" s="29"/>
      <c r="C526" s="19"/>
      <c r="G526" s="30"/>
    </row>
    <row r="527" spans="1:79" x14ac:dyDescent="0.2">
      <c r="A527" s="29"/>
      <c r="B527" s="29"/>
      <c r="C527" s="19"/>
      <c r="G527" s="30"/>
    </row>
    <row r="528" spans="1:79" x14ac:dyDescent="0.2">
      <c r="A528" s="29"/>
      <c r="B528" s="29"/>
      <c r="C528" s="19"/>
      <c r="G528" s="30"/>
    </row>
    <row r="529" spans="1:7" x14ac:dyDescent="0.2">
      <c r="A529" s="29"/>
      <c r="B529" s="29"/>
      <c r="C529" s="19"/>
      <c r="G529" s="30"/>
    </row>
    <row r="530" spans="1:7" x14ac:dyDescent="0.2">
      <c r="A530" s="29"/>
      <c r="B530" s="29"/>
      <c r="C530" s="19"/>
      <c r="G530" s="30"/>
    </row>
    <row r="531" spans="1:7" x14ac:dyDescent="0.2">
      <c r="A531" s="29"/>
      <c r="B531" s="29"/>
      <c r="C531" s="19"/>
      <c r="G531" s="30"/>
    </row>
    <row r="532" spans="1:7" x14ac:dyDescent="0.2">
      <c r="A532" s="29"/>
      <c r="B532" s="29"/>
      <c r="C532" s="19"/>
      <c r="G532" s="30"/>
    </row>
    <row r="533" spans="1:7" x14ac:dyDescent="0.2">
      <c r="A533" s="29"/>
      <c r="B533" s="29"/>
      <c r="C533" s="19"/>
      <c r="G533" s="30"/>
    </row>
    <row r="534" spans="1:7" x14ac:dyDescent="0.2">
      <c r="A534" s="29"/>
      <c r="B534" s="29"/>
      <c r="C534" s="19"/>
      <c r="G534" s="30"/>
    </row>
    <row r="535" spans="1:7" x14ac:dyDescent="0.2">
      <c r="A535" s="29"/>
      <c r="B535" s="29"/>
      <c r="C535" s="19"/>
      <c r="G535" s="30"/>
    </row>
    <row r="536" spans="1:7" x14ac:dyDescent="0.2">
      <c r="A536" s="29"/>
      <c r="B536" s="29"/>
      <c r="C536" s="19"/>
      <c r="G536" s="30"/>
    </row>
    <row r="537" spans="1:7" x14ac:dyDescent="0.2">
      <c r="A537" s="29"/>
      <c r="B537" s="29"/>
      <c r="C537" s="19"/>
      <c r="G537" s="30"/>
    </row>
    <row r="538" spans="1:7" x14ac:dyDescent="0.2">
      <c r="A538" s="29"/>
      <c r="B538" s="29"/>
      <c r="C538" s="19"/>
      <c r="G538" s="30"/>
    </row>
    <row r="539" spans="1:7" x14ac:dyDescent="0.2">
      <c r="A539" s="29"/>
      <c r="B539" s="29"/>
      <c r="C539" s="19"/>
      <c r="G539" s="30"/>
    </row>
    <row r="540" spans="1:7" x14ac:dyDescent="0.2">
      <c r="A540" s="29"/>
      <c r="B540" s="29"/>
      <c r="C540" s="19"/>
      <c r="G540" s="30"/>
    </row>
    <row r="541" spans="1:7" x14ac:dyDescent="0.2">
      <c r="A541" s="29"/>
      <c r="B541" s="29"/>
      <c r="C541" s="19"/>
      <c r="G541" s="30"/>
    </row>
    <row r="542" spans="1:7" x14ac:dyDescent="0.2">
      <c r="A542" s="29"/>
      <c r="B542" s="29"/>
      <c r="C542" s="19"/>
      <c r="G542" s="30"/>
    </row>
    <row r="543" spans="1:7" x14ac:dyDescent="0.2">
      <c r="A543" s="29"/>
      <c r="B543" s="29"/>
      <c r="C543" s="19"/>
      <c r="G543" s="30"/>
    </row>
    <row r="544" spans="1:7" x14ac:dyDescent="0.2">
      <c r="A544" s="29"/>
      <c r="B544" s="29"/>
      <c r="C544" s="19"/>
      <c r="G544" s="30"/>
    </row>
    <row r="545" spans="1:7" x14ac:dyDescent="0.2">
      <c r="A545" s="29"/>
      <c r="B545" s="29"/>
      <c r="C545" s="19"/>
      <c r="G545" s="30"/>
    </row>
    <row r="546" spans="1:7" x14ac:dyDescent="0.2">
      <c r="A546" s="29"/>
      <c r="B546" s="29"/>
      <c r="C546" s="19"/>
      <c r="G546" s="30"/>
    </row>
    <row r="547" spans="1:7" x14ac:dyDescent="0.2">
      <c r="A547" s="29"/>
      <c r="B547" s="29"/>
      <c r="C547" s="19"/>
      <c r="G547" s="30"/>
    </row>
    <row r="548" spans="1:7" x14ac:dyDescent="0.2">
      <c r="A548" s="29"/>
      <c r="B548" s="29"/>
      <c r="C548" s="19"/>
      <c r="G548" s="30"/>
    </row>
    <row r="549" spans="1:7" x14ac:dyDescent="0.2">
      <c r="A549" s="29"/>
      <c r="B549" s="29"/>
      <c r="C549" s="19"/>
      <c r="G549" s="30"/>
    </row>
    <row r="550" spans="1:7" x14ac:dyDescent="0.2">
      <c r="A550" s="29"/>
      <c r="B550" s="29"/>
      <c r="C550" s="19"/>
      <c r="G550" s="30"/>
    </row>
    <row r="551" spans="1:7" x14ac:dyDescent="0.2">
      <c r="A551" s="29"/>
      <c r="B551" s="29"/>
      <c r="C551" s="19"/>
      <c r="G551" s="30"/>
    </row>
    <row r="552" spans="1:7" x14ac:dyDescent="0.2">
      <c r="A552" s="29"/>
      <c r="B552" s="29"/>
      <c r="C552" s="19"/>
      <c r="G552" s="30"/>
    </row>
    <row r="553" spans="1:7" x14ac:dyDescent="0.2">
      <c r="A553" s="29"/>
      <c r="B553" s="29"/>
      <c r="C553" s="19"/>
      <c r="G553" s="30"/>
    </row>
    <row r="554" spans="1:7" x14ac:dyDescent="0.2">
      <c r="A554" s="29"/>
      <c r="B554" s="29"/>
      <c r="C554" s="19"/>
      <c r="G554" s="30"/>
    </row>
    <row r="555" spans="1:7" x14ac:dyDescent="0.2">
      <c r="A555" s="29"/>
      <c r="B555" s="29"/>
      <c r="C555" s="19"/>
      <c r="G555" s="30"/>
    </row>
    <row r="556" spans="1:7" x14ac:dyDescent="0.2">
      <c r="A556" s="29"/>
      <c r="B556" s="29"/>
      <c r="C556" s="19"/>
      <c r="G556" s="30"/>
    </row>
    <row r="557" spans="1:7" x14ac:dyDescent="0.2">
      <c r="A557" s="29"/>
      <c r="B557" s="29"/>
      <c r="C557" s="19"/>
      <c r="G557" s="30"/>
    </row>
    <row r="558" spans="1:7" x14ac:dyDescent="0.2">
      <c r="A558" s="29"/>
      <c r="B558" s="29"/>
      <c r="C558" s="19"/>
      <c r="G558" s="30"/>
    </row>
    <row r="559" spans="1:7" x14ac:dyDescent="0.2">
      <c r="A559" s="29"/>
      <c r="B559" s="29"/>
      <c r="C559" s="19"/>
      <c r="G559" s="30"/>
    </row>
    <row r="560" spans="1:7" x14ac:dyDescent="0.2">
      <c r="A560" s="29"/>
      <c r="B560" s="29"/>
      <c r="C560" s="19"/>
      <c r="G560" s="30"/>
    </row>
    <row r="561" spans="1:7" x14ac:dyDescent="0.2">
      <c r="A561" s="29"/>
      <c r="B561" s="29"/>
      <c r="C561" s="19"/>
      <c r="G561" s="30"/>
    </row>
    <row r="562" spans="1:7" x14ac:dyDescent="0.2">
      <c r="A562" s="29"/>
      <c r="B562" s="29"/>
      <c r="C562" s="19"/>
      <c r="G562" s="30"/>
    </row>
    <row r="563" spans="1:7" x14ac:dyDescent="0.2">
      <c r="A563" s="29"/>
      <c r="B563" s="29"/>
      <c r="C563" s="19"/>
      <c r="G563" s="30"/>
    </row>
    <row r="564" spans="1:7" x14ac:dyDescent="0.2">
      <c r="A564" s="29"/>
      <c r="B564" s="29"/>
      <c r="C564" s="19"/>
      <c r="G564" s="30"/>
    </row>
    <row r="565" spans="1:7" x14ac:dyDescent="0.2">
      <c r="A565" s="29"/>
      <c r="B565" s="29"/>
      <c r="C565" s="19"/>
      <c r="G565" s="30"/>
    </row>
    <row r="566" spans="1:7" x14ac:dyDescent="0.2">
      <c r="A566" s="29"/>
      <c r="B566" s="29"/>
      <c r="C566" s="19"/>
      <c r="G566" s="30"/>
    </row>
    <row r="567" spans="1:7" x14ac:dyDescent="0.2">
      <c r="A567" s="29"/>
      <c r="B567" s="29"/>
      <c r="C567" s="19"/>
      <c r="G567" s="30"/>
    </row>
    <row r="568" spans="1:7" x14ac:dyDescent="0.2">
      <c r="A568" s="29"/>
      <c r="B568" s="29"/>
      <c r="C568" s="19"/>
      <c r="G568" s="30"/>
    </row>
    <row r="569" spans="1:7" x14ac:dyDescent="0.2">
      <c r="A569" s="29"/>
      <c r="B569" s="29"/>
      <c r="C569" s="19"/>
      <c r="G569" s="30"/>
    </row>
    <row r="570" spans="1:7" x14ac:dyDescent="0.2">
      <c r="A570" s="29"/>
      <c r="B570" s="29"/>
      <c r="C570" s="19"/>
      <c r="G570" s="30"/>
    </row>
    <row r="571" spans="1:7" x14ac:dyDescent="0.2">
      <c r="A571" s="29"/>
      <c r="B571" s="29"/>
      <c r="C571" s="19"/>
      <c r="G571" s="30"/>
    </row>
    <row r="572" spans="1:7" x14ac:dyDescent="0.2">
      <c r="A572" s="29"/>
      <c r="B572" s="29"/>
      <c r="C572" s="19"/>
      <c r="G572" s="30"/>
    </row>
    <row r="573" spans="1:7" x14ac:dyDescent="0.2">
      <c r="A573" s="29"/>
      <c r="B573" s="29"/>
      <c r="C573" s="19"/>
      <c r="G573" s="30"/>
    </row>
    <row r="574" spans="1:7" x14ac:dyDescent="0.2">
      <c r="A574" s="29"/>
      <c r="B574" s="29"/>
      <c r="C574" s="19"/>
      <c r="G574" s="30"/>
    </row>
    <row r="575" spans="1:7" x14ac:dyDescent="0.2">
      <c r="A575" s="29"/>
      <c r="B575" s="29"/>
      <c r="C575" s="19"/>
      <c r="G575" s="30"/>
    </row>
    <row r="576" spans="1:7" x14ac:dyDescent="0.2">
      <c r="A576" s="29"/>
      <c r="B576" s="29"/>
      <c r="C576" s="19"/>
      <c r="G576" s="30"/>
    </row>
    <row r="577" spans="1:7" x14ac:dyDescent="0.2">
      <c r="A577" s="29"/>
      <c r="B577" s="29"/>
      <c r="C577" s="19"/>
      <c r="G577" s="30"/>
    </row>
    <row r="578" spans="1:7" x14ac:dyDescent="0.2">
      <c r="A578" s="29"/>
      <c r="B578" s="29"/>
      <c r="C578" s="19"/>
      <c r="G578" s="30"/>
    </row>
    <row r="579" spans="1:7" x14ac:dyDescent="0.2">
      <c r="A579" s="29"/>
      <c r="B579" s="29"/>
      <c r="C579" s="19"/>
      <c r="G579" s="30"/>
    </row>
    <row r="580" spans="1:7" x14ac:dyDescent="0.2">
      <c r="A580" s="29"/>
      <c r="B580" s="29"/>
      <c r="C580" s="19"/>
      <c r="G580" s="30"/>
    </row>
    <row r="581" spans="1:7" x14ac:dyDescent="0.2">
      <c r="A581" s="29"/>
      <c r="B581" s="29"/>
      <c r="C581" s="19"/>
      <c r="G581" s="30"/>
    </row>
    <row r="582" spans="1:7" x14ac:dyDescent="0.2">
      <c r="A582" s="29"/>
      <c r="B582" s="29"/>
      <c r="C582" s="19"/>
      <c r="G582" s="30"/>
    </row>
    <row r="583" spans="1:7" x14ac:dyDescent="0.2">
      <c r="A583" s="29"/>
      <c r="B583" s="29"/>
      <c r="C583" s="19"/>
      <c r="G583" s="30"/>
    </row>
    <row r="584" spans="1:7" x14ac:dyDescent="0.2">
      <c r="A584" s="29"/>
      <c r="B584" s="29"/>
      <c r="C584" s="19"/>
      <c r="G584" s="30"/>
    </row>
    <row r="585" spans="1:7" x14ac:dyDescent="0.2">
      <c r="A585" s="29"/>
      <c r="B585" s="29"/>
      <c r="C585" s="19"/>
      <c r="G585" s="30"/>
    </row>
    <row r="586" spans="1:7" x14ac:dyDescent="0.2">
      <c r="A586" s="29"/>
      <c r="B586" s="29"/>
      <c r="C586" s="19"/>
      <c r="G586" s="30"/>
    </row>
    <row r="587" spans="1:7" x14ac:dyDescent="0.2">
      <c r="A587" s="29"/>
      <c r="B587" s="29"/>
      <c r="C587" s="19"/>
      <c r="G587" s="30"/>
    </row>
    <row r="588" spans="1:7" x14ac:dyDescent="0.2">
      <c r="A588" s="29"/>
      <c r="B588" s="29"/>
      <c r="C588" s="19"/>
      <c r="G588" s="30"/>
    </row>
    <row r="589" spans="1:7" x14ac:dyDescent="0.2">
      <c r="A589" s="29"/>
      <c r="B589" s="29"/>
      <c r="C589" s="19"/>
      <c r="G589" s="30"/>
    </row>
    <row r="590" spans="1:7" x14ac:dyDescent="0.2">
      <c r="A590" s="29"/>
      <c r="B590" s="29"/>
      <c r="C590" s="19"/>
      <c r="G590" s="30"/>
    </row>
    <row r="591" spans="1:7" x14ac:dyDescent="0.2">
      <c r="A591" s="29"/>
      <c r="B591" s="29"/>
      <c r="C591" s="19"/>
      <c r="G591" s="30"/>
    </row>
    <row r="592" spans="1:7" x14ac:dyDescent="0.2">
      <c r="A592" s="29"/>
      <c r="B592" s="29"/>
      <c r="C592" s="19"/>
      <c r="G592" s="30"/>
    </row>
    <row r="593" spans="1:7" x14ac:dyDescent="0.2">
      <c r="A593" s="29"/>
      <c r="B593" s="29"/>
      <c r="C593" s="19"/>
      <c r="G593" s="30"/>
    </row>
    <row r="594" spans="1:7" x14ac:dyDescent="0.2">
      <c r="A594" s="29"/>
      <c r="B594" s="29"/>
      <c r="C594" s="19"/>
      <c r="G594" s="30"/>
    </row>
    <row r="595" spans="1:7" x14ac:dyDescent="0.2">
      <c r="A595" s="29"/>
      <c r="B595" s="29"/>
      <c r="C595" s="19"/>
      <c r="G595" s="30"/>
    </row>
    <row r="596" spans="1:7" x14ac:dyDescent="0.2">
      <c r="A596" s="29"/>
      <c r="B596" s="29"/>
      <c r="C596" s="19"/>
      <c r="G596" s="30"/>
    </row>
    <row r="597" spans="1:7" x14ac:dyDescent="0.2">
      <c r="A597" s="29"/>
      <c r="B597" s="29"/>
      <c r="C597" s="19"/>
      <c r="G597" s="30"/>
    </row>
    <row r="598" spans="1:7" x14ac:dyDescent="0.2">
      <c r="A598" s="29"/>
      <c r="B598" s="29"/>
      <c r="C598" s="19"/>
      <c r="G598" s="30"/>
    </row>
    <row r="599" spans="1:7" x14ac:dyDescent="0.2">
      <c r="A599" s="29"/>
      <c r="B599" s="29"/>
      <c r="C599" s="19"/>
      <c r="G599" s="30"/>
    </row>
    <row r="600" spans="1:7" x14ac:dyDescent="0.2">
      <c r="A600" s="29"/>
      <c r="B600" s="29"/>
      <c r="C600" s="19"/>
      <c r="G600" s="30"/>
    </row>
    <row r="601" spans="1:7" x14ac:dyDescent="0.2">
      <c r="A601" s="29"/>
      <c r="B601" s="29"/>
      <c r="C601" s="19"/>
      <c r="G601" s="30"/>
    </row>
    <row r="602" spans="1:7" x14ac:dyDescent="0.2">
      <c r="A602" s="29"/>
      <c r="B602" s="29"/>
      <c r="C602" s="19"/>
      <c r="G602" s="30"/>
    </row>
    <row r="603" spans="1:7" x14ac:dyDescent="0.2">
      <c r="A603" s="29"/>
      <c r="B603" s="29"/>
      <c r="C603" s="19"/>
      <c r="G603" s="30"/>
    </row>
    <row r="604" spans="1:7" x14ac:dyDescent="0.2">
      <c r="A604" s="29"/>
      <c r="B604" s="29"/>
      <c r="C604" s="19"/>
      <c r="G604" s="30"/>
    </row>
    <row r="605" spans="1:7" x14ac:dyDescent="0.2">
      <c r="A605" s="29"/>
      <c r="B605" s="29"/>
      <c r="C605" s="19"/>
      <c r="G605" s="30"/>
    </row>
    <row r="606" spans="1:7" x14ac:dyDescent="0.2">
      <c r="A606" s="29"/>
      <c r="B606" s="29"/>
      <c r="C606" s="19"/>
      <c r="G606" s="30"/>
    </row>
    <row r="607" spans="1:7" x14ac:dyDescent="0.2">
      <c r="A607" s="29"/>
      <c r="B607" s="29"/>
      <c r="C607" s="19"/>
      <c r="G607" s="30"/>
    </row>
    <row r="608" spans="1:7" x14ac:dyDescent="0.2">
      <c r="A608" s="29"/>
      <c r="B608" s="29"/>
      <c r="C608" s="19"/>
      <c r="G608" s="30"/>
    </row>
    <row r="609" spans="1:7" x14ac:dyDescent="0.2">
      <c r="A609" s="29"/>
      <c r="B609" s="29"/>
      <c r="C609" s="19"/>
      <c r="G609" s="30"/>
    </row>
    <row r="610" spans="1:7" x14ac:dyDescent="0.2">
      <c r="A610" s="29"/>
      <c r="B610" s="29"/>
      <c r="C610" s="19"/>
      <c r="G610" s="30"/>
    </row>
    <row r="611" spans="1:7" x14ac:dyDescent="0.2">
      <c r="A611" s="29"/>
      <c r="B611" s="29"/>
      <c r="C611" s="19"/>
      <c r="G611" s="30"/>
    </row>
    <row r="612" spans="1:7" x14ac:dyDescent="0.2">
      <c r="A612" s="29"/>
      <c r="B612" s="29"/>
      <c r="C612" s="19"/>
      <c r="G612" s="30"/>
    </row>
    <row r="613" spans="1:7" x14ac:dyDescent="0.2">
      <c r="A613" s="29"/>
      <c r="B613" s="29"/>
      <c r="C613" s="19"/>
      <c r="G613" s="30"/>
    </row>
    <row r="614" spans="1:7" x14ac:dyDescent="0.2">
      <c r="A614" s="29"/>
      <c r="B614" s="29"/>
      <c r="C614" s="19"/>
      <c r="G614" s="30"/>
    </row>
    <row r="615" spans="1:7" x14ac:dyDescent="0.2">
      <c r="A615" s="29"/>
      <c r="B615" s="29"/>
      <c r="C615" s="19"/>
      <c r="G615" s="30"/>
    </row>
    <row r="616" spans="1:7" x14ac:dyDescent="0.2">
      <c r="A616" s="29"/>
      <c r="B616" s="29"/>
      <c r="C616" s="19"/>
      <c r="G616" s="30"/>
    </row>
    <row r="617" spans="1:7" x14ac:dyDescent="0.2">
      <c r="A617" s="29"/>
      <c r="B617" s="29"/>
      <c r="C617" s="19"/>
      <c r="G617" s="30"/>
    </row>
    <row r="618" spans="1:7" x14ac:dyDescent="0.2">
      <c r="A618" s="29"/>
      <c r="B618" s="29"/>
      <c r="C618" s="19"/>
      <c r="G618" s="30"/>
    </row>
    <row r="619" spans="1:7" x14ac:dyDescent="0.2">
      <c r="A619" s="29"/>
      <c r="B619" s="29"/>
      <c r="C619" s="19"/>
      <c r="G619" s="30"/>
    </row>
    <row r="620" spans="1:7" x14ac:dyDescent="0.2">
      <c r="A620" s="29"/>
      <c r="B620" s="29"/>
      <c r="C620" s="19"/>
      <c r="G620" s="30"/>
    </row>
    <row r="621" spans="1:7" x14ac:dyDescent="0.2">
      <c r="A621" s="29"/>
      <c r="B621" s="29"/>
      <c r="C621" s="19"/>
      <c r="G621" s="30"/>
    </row>
    <row r="622" spans="1:7" x14ac:dyDescent="0.2">
      <c r="A622" s="29"/>
      <c r="B622" s="29"/>
      <c r="C622" s="19"/>
      <c r="G622" s="30"/>
    </row>
    <row r="623" spans="1:7" x14ac:dyDescent="0.2">
      <c r="A623" s="29"/>
      <c r="B623" s="29"/>
      <c r="C623" s="19"/>
      <c r="G623" s="30"/>
    </row>
    <row r="624" spans="1:7" x14ac:dyDescent="0.2">
      <c r="A624" s="29"/>
      <c r="B624" s="29"/>
      <c r="C624" s="19"/>
      <c r="G624" s="30"/>
    </row>
    <row r="625" spans="1:7" x14ac:dyDescent="0.2">
      <c r="A625" s="29"/>
      <c r="B625" s="29"/>
      <c r="C625" s="19"/>
      <c r="G625" s="30"/>
    </row>
    <row r="626" spans="1:7" x14ac:dyDescent="0.2">
      <c r="A626" s="29"/>
      <c r="B626" s="29"/>
      <c r="C626" s="19"/>
      <c r="G626" s="30"/>
    </row>
    <row r="627" spans="1:7" x14ac:dyDescent="0.2">
      <c r="A627" s="29"/>
      <c r="B627" s="29"/>
      <c r="C627" s="19"/>
      <c r="G627" s="30"/>
    </row>
    <row r="628" spans="1:7" x14ac:dyDescent="0.2">
      <c r="A628" s="29"/>
      <c r="B628" s="29"/>
      <c r="C628" s="19"/>
      <c r="G628" s="30"/>
    </row>
    <row r="629" spans="1:7" x14ac:dyDescent="0.2">
      <c r="A629" s="29"/>
      <c r="B629" s="29"/>
      <c r="C629" s="19"/>
      <c r="G629" s="30"/>
    </row>
    <row r="630" spans="1:7" x14ac:dyDescent="0.2">
      <c r="A630" s="29"/>
      <c r="B630" s="29"/>
      <c r="C630" s="19"/>
      <c r="G630" s="30"/>
    </row>
    <row r="631" spans="1:7" x14ac:dyDescent="0.2">
      <c r="A631" s="29"/>
      <c r="B631" s="29"/>
      <c r="C631" s="19"/>
      <c r="G631" s="30"/>
    </row>
    <row r="632" spans="1:7" x14ac:dyDescent="0.2">
      <c r="A632" s="29"/>
      <c r="B632" s="29"/>
      <c r="C632" s="19"/>
      <c r="G632" s="30"/>
    </row>
    <row r="633" spans="1:7" x14ac:dyDescent="0.2">
      <c r="A633" s="29"/>
      <c r="B633" s="29"/>
      <c r="C633" s="19"/>
      <c r="G633" s="30"/>
    </row>
    <row r="634" spans="1:7" x14ac:dyDescent="0.2">
      <c r="A634" s="29"/>
      <c r="B634" s="29"/>
      <c r="C634" s="19"/>
      <c r="G634" s="30"/>
    </row>
    <row r="635" spans="1:7" x14ac:dyDescent="0.2">
      <c r="A635" s="29"/>
      <c r="B635" s="29"/>
      <c r="C635" s="19"/>
      <c r="G635" s="30"/>
    </row>
    <row r="636" spans="1:7" x14ac:dyDescent="0.2">
      <c r="A636" s="29"/>
      <c r="B636" s="29"/>
      <c r="C636" s="19"/>
      <c r="G636" s="30"/>
    </row>
    <row r="637" spans="1:7" x14ac:dyDescent="0.2">
      <c r="A637" s="29"/>
      <c r="B637" s="29"/>
      <c r="C637" s="19"/>
      <c r="G637" s="30"/>
    </row>
    <row r="638" spans="1:7" x14ac:dyDescent="0.2">
      <c r="A638" s="29"/>
      <c r="B638" s="29"/>
      <c r="C638" s="19"/>
      <c r="G638" s="30"/>
    </row>
    <row r="639" spans="1:7" x14ac:dyDescent="0.2">
      <c r="A639" s="29"/>
      <c r="B639" s="29"/>
      <c r="C639" s="19"/>
      <c r="G639" s="30"/>
    </row>
    <row r="640" spans="1:7" x14ac:dyDescent="0.2">
      <c r="A640" s="29"/>
      <c r="B640" s="29"/>
      <c r="C640" s="19"/>
      <c r="G640" s="30"/>
    </row>
    <row r="641" spans="1:7" x14ac:dyDescent="0.2">
      <c r="A641" s="29"/>
      <c r="B641" s="29"/>
      <c r="C641" s="19"/>
      <c r="G641" s="30"/>
    </row>
    <row r="642" spans="1:7" x14ac:dyDescent="0.2">
      <c r="A642" s="29"/>
      <c r="B642" s="29"/>
      <c r="C642" s="19"/>
      <c r="G642" s="30"/>
    </row>
    <row r="643" spans="1:7" x14ac:dyDescent="0.2">
      <c r="A643" s="29"/>
      <c r="B643" s="29"/>
      <c r="C643" s="19"/>
      <c r="G643" s="30"/>
    </row>
    <row r="644" spans="1:7" x14ac:dyDescent="0.2">
      <c r="A644" s="29"/>
      <c r="B644" s="29"/>
      <c r="C644" s="19"/>
      <c r="G644" s="30"/>
    </row>
    <row r="645" spans="1:7" x14ac:dyDescent="0.2">
      <c r="A645" s="29"/>
      <c r="B645" s="29"/>
      <c r="C645" s="19"/>
      <c r="G645" s="30"/>
    </row>
    <row r="646" spans="1:7" x14ac:dyDescent="0.2">
      <c r="A646" s="29"/>
      <c r="B646" s="29"/>
      <c r="C646" s="19"/>
      <c r="G646" s="30"/>
    </row>
    <row r="647" spans="1:7" x14ac:dyDescent="0.2">
      <c r="A647" s="29"/>
      <c r="B647" s="29"/>
      <c r="C647" s="19"/>
      <c r="G647" s="30"/>
    </row>
    <row r="648" spans="1:7" x14ac:dyDescent="0.2">
      <c r="A648" s="29"/>
      <c r="B648" s="29"/>
      <c r="C648" s="19"/>
      <c r="G648" s="30"/>
    </row>
    <row r="649" spans="1:7" x14ac:dyDescent="0.2">
      <c r="A649" s="29"/>
      <c r="B649" s="29"/>
      <c r="C649" s="19"/>
      <c r="G649" s="30"/>
    </row>
    <row r="650" spans="1:7" x14ac:dyDescent="0.2">
      <c r="A650" s="29"/>
      <c r="B650" s="29"/>
      <c r="C650" s="19"/>
      <c r="G650" s="30"/>
    </row>
    <row r="651" spans="1:7" x14ac:dyDescent="0.2">
      <c r="A651" s="29"/>
      <c r="B651" s="29"/>
      <c r="C651" s="19"/>
      <c r="G651" s="30"/>
    </row>
    <row r="652" spans="1:7" x14ac:dyDescent="0.2">
      <c r="A652" s="29"/>
      <c r="B652" s="29"/>
      <c r="C652" s="19"/>
      <c r="G652" s="30"/>
    </row>
    <row r="653" spans="1:7" x14ac:dyDescent="0.2">
      <c r="A653" s="29"/>
      <c r="B653" s="29"/>
      <c r="C653" s="19"/>
      <c r="G653" s="30"/>
    </row>
    <row r="654" spans="1:7" x14ac:dyDescent="0.2">
      <c r="A654" s="29"/>
      <c r="B654" s="29"/>
      <c r="C654" s="19"/>
      <c r="G654" s="30"/>
    </row>
    <row r="655" spans="1:7" x14ac:dyDescent="0.2">
      <c r="A655" s="29"/>
      <c r="B655" s="29"/>
      <c r="C655" s="19"/>
      <c r="G655" s="30"/>
    </row>
    <row r="656" spans="1:7" x14ac:dyDescent="0.2">
      <c r="A656" s="29"/>
      <c r="B656" s="29"/>
      <c r="C656" s="19"/>
      <c r="G656" s="30"/>
    </row>
    <row r="657" spans="1:7" x14ac:dyDescent="0.2">
      <c r="A657" s="29"/>
      <c r="B657" s="29"/>
      <c r="C657" s="19"/>
      <c r="G657" s="30"/>
    </row>
    <row r="658" spans="1:7" x14ac:dyDescent="0.2">
      <c r="A658" s="29"/>
      <c r="B658" s="29"/>
      <c r="C658" s="19"/>
      <c r="G658" s="30"/>
    </row>
    <row r="659" spans="1:7" x14ac:dyDescent="0.2">
      <c r="A659" s="29"/>
      <c r="B659" s="29"/>
      <c r="C659" s="19"/>
      <c r="G659" s="30"/>
    </row>
    <row r="660" spans="1:7" x14ac:dyDescent="0.2">
      <c r="A660" s="29"/>
      <c r="B660" s="29"/>
      <c r="C660" s="19"/>
      <c r="G660" s="30"/>
    </row>
    <row r="661" spans="1:7" x14ac:dyDescent="0.2">
      <c r="A661" s="29"/>
      <c r="B661" s="29"/>
      <c r="C661" s="19"/>
      <c r="G661" s="30"/>
    </row>
    <row r="662" spans="1:7" x14ac:dyDescent="0.2">
      <c r="A662" s="29"/>
      <c r="B662" s="29"/>
      <c r="C662" s="19"/>
      <c r="G662" s="30"/>
    </row>
    <row r="663" spans="1:7" x14ac:dyDescent="0.2">
      <c r="A663" s="29"/>
      <c r="B663" s="29"/>
      <c r="C663" s="19"/>
      <c r="G663" s="30"/>
    </row>
    <row r="664" spans="1:7" x14ac:dyDescent="0.2">
      <c r="A664" s="29"/>
      <c r="B664" s="29"/>
      <c r="C664" s="19"/>
      <c r="G664" s="30"/>
    </row>
    <row r="665" spans="1:7" x14ac:dyDescent="0.2">
      <c r="A665" s="29"/>
      <c r="B665" s="29"/>
      <c r="C665" s="19"/>
      <c r="G665" s="30"/>
    </row>
    <row r="666" spans="1:7" x14ac:dyDescent="0.2">
      <c r="A666" s="29"/>
      <c r="B666" s="29"/>
      <c r="C666" s="19"/>
      <c r="G666" s="30"/>
    </row>
    <row r="667" spans="1:7" x14ac:dyDescent="0.2">
      <c r="A667" s="29"/>
      <c r="B667" s="29"/>
      <c r="C667" s="19"/>
      <c r="G667" s="30"/>
    </row>
    <row r="668" spans="1:7" x14ac:dyDescent="0.2">
      <c r="A668" s="29"/>
      <c r="B668" s="29"/>
      <c r="C668" s="19"/>
      <c r="G668" s="30"/>
    </row>
    <row r="669" spans="1:7" x14ac:dyDescent="0.2">
      <c r="A669" s="29"/>
      <c r="B669" s="29"/>
      <c r="C669" s="19"/>
      <c r="G669" s="30"/>
    </row>
    <row r="670" spans="1:7" x14ac:dyDescent="0.2">
      <c r="A670" s="29"/>
      <c r="B670" s="29"/>
      <c r="C670" s="19"/>
      <c r="G670" s="30"/>
    </row>
    <row r="671" spans="1:7" x14ac:dyDescent="0.2">
      <c r="A671" s="29"/>
      <c r="B671" s="29"/>
      <c r="C671" s="19"/>
      <c r="G671" s="30"/>
    </row>
    <row r="672" spans="1:7" x14ac:dyDescent="0.2">
      <c r="A672" s="29"/>
      <c r="B672" s="29"/>
      <c r="C672" s="19"/>
      <c r="G672" s="30"/>
    </row>
    <row r="673" spans="1:7" x14ac:dyDescent="0.2">
      <c r="A673" s="29"/>
      <c r="B673" s="29"/>
      <c r="C673" s="19"/>
      <c r="G673" s="30"/>
    </row>
    <row r="674" spans="1:7" x14ac:dyDescent="0.2">
      <c r="A674" s="29"/>
      <c r="B674" s="29"/>
      <c r="C674" s="19"/>
      <c r="G674" s="30"/>
    </row>
    <row r="675" spans="1:7" x14ac:dyDescent="0.2">
      <c r="A675" s="29"/>
      <c r="B675" s="29"/>
      <c r="C675" s="19"/>
      <c r="G675" s="30"/>
    </row>
    <row r="676" spans="1:7" x14ac:dyDescent="0.2">
      <c r="A676" s="29"/>
      <c r="B676" s="29"/>
      <c r="C676" s="19"/>
      <c r="G676" s="30"/>
    </row>
    <row r="677" spans="1:7" x14ac:dyDescent="0.2">
      <c r="A677" s="29"/>
      <c r="B677" s="29"/>
      <c r="C677" s="19"/>
      <c r="G677" s="30"/>
    </row>
    <row r="678" spans="1:7" x14ac:dyDescent="0.2">
      <c r="A678" s="29"/>
      <c r="B678" s="29"/>
      <c r="C678" s="19"/>
      <c r="G678" s="30"/>
    </row>
    <row r="679" spans="1:7" x14ac:dyDescent="0.2">
      <c r="A679" s="29"/>
      <c r="B679" s="29"/>
      <c r="C679" s="19"/>
      <c r="G679" s="30"/>
    </row>
    <row r="680" spans="1:7" x14ac:dyDescent="0.2">
      <c r="A680" s="29"/>
      <c r="B680" s="29"/>
      <c r="C680" s="19"/>
      <c r="G680" s="30"/>
    </row>
    <row r="681" spans="1:7" x14ac:dyDescent="0.2">
      <c r="A681" s="29"/>
      <c r="B681" s="29"/>
      <c r="C681" s="19"/>
      <c r="G681" s="30"/>
    </row>
    <row r="682" spans="1:7" x14ac:dyDescent="0.2">
      <c r="A682" s="29"/>
      <c r="B682" s="29"/>
      <c r="C682" s="19"/>
      <c r="G682" s="30"/>
    </row>
    <row r="683" spans="1:7" x14ac:dyDescent="0.2">
      <c r="A683" s="29"/>
      <c r="B683" s="29"/>
      <c r="C683" s="19"/>
      <c r="G683" s="30"/>
    </row>
    <row r="684" spans="1:7" x14ac:dyDescent="0.2">
      <c r="A684" s="29"/>
      <c r="B684" s="29"/>
      <c r="C684" s="19"/>
      <c r="G684" s="30"/>
    </row>
    <row r="685" spans="1:7" x14ac:dyDescent="0.2">
      <c r="A685" s="29"/>
      <c r="B685" s="29"/>
      <c r="C685" s="19"/>
      <c r="G685" s="30"/>
    </row>
    <row r="686" spans="1:7" x14ac:dyDescent="0.2">
      <c r="A686" s="29"/>
      <c r="B686" s="29"/>
      <c r="C686" s="19"/>
      <c r="G686" s="30"/>
    </row>
    <row r="687" spans="1:7" x14ac:dyDescent="0.2">
      <c r="A687" s="29"/>
      <c r="B687" s="29"/>
      <c r="C687" s="19"/>
      <c r="G687" s="30"/>
    </row>
    <row r="688" spans="1:7" x14ac:dyDescent="0.2">
      <c r="A688" s="29"/>
      <c r="B688" s="29"/>
      <c r="C688" s="19"/>
      <c r="G688" s="30"/>
    </row>
    <row r="689" spans="1:7" x14ac:dyDescent="0.2">
      <c r="A689" s="29"/>
      <c r="B689" s="29"/>
      <c r="C689" s="19"/>
      <c r="G689" s="30"/>
    </row>
    <row r="690" spans="1:7" x14ac:dyDescent="0.2">
      <c r="A690" s="29"/>
      <c r="B690" s="29"/>
      <c r="C690" s="19"/>
      <c r="G690" s="30"/>
    </row>
    <row r="691" spans="1:7" x14ac:dyDescent="0.2">
      <c r="A691" s="29"/>
      <c r="B691" s="29"/>
      <c r="C691" s="19"/>
      <c r="G691" s="30"/>
    </row>
    <row r="692" spans="1:7" x14ac:dyDescent="0.2">
      <c r="A692" s="29"/>
      <c r="B692" s="29"/>
      <c r="C692" s="19"/>
      <c r="G692" s="30"/>
    </row>
    <row r="693" spans="1:7" x14ac:dyDescent="0.2">
      <c r="A693" s="29"/>
      <c r="B693" s="29"/>
      <c r="C693" s="19"/>
      <c r="G693" s="30"/>
    </row>
    <row r="694" spans="1:7" x14ac:dyDescent="0.2">
      <c r="A694" s="29"/>
      <c r="B694" s="29"/>
      <c r="C694" s="19"/>
      <c r="G694" s="30"/>
    </row>
    <row r="695" spans="1:7" x14ac:dyDescent="0.2">
      <c r="A695" s="29"/>
      <c r="B695" s="29"/>
      <c r="C695" s="19"/>
      <c r="G695" s="30"/>
    </row>
    <row r="696" spans="1:7" x14ac:dyDescent="0.2">
      <c r="A696" s="29"/>
      <c r="B696" s="29"/>
      <c r="C696" s="19"/>
      <c r="G696" s="30"/>
    </row>
    <row r="697" spans="1:7" x14ac:dyDescent="0.2">
      <c r="A697" s="29"/>
      <c r="B697" s="29"/>
      <c r="C697" s="19"/>
      <c r="G697" s="30"/>
    </row>
    <row r="698" spans="1:7" x14ac:dyDescent="0.2">
      <c r="A698" s="29"/>
      <c r="B698" s="29"/>
      <c r="C698" s="19"/>
      <c r="G698" s="30"/>
    </row>
    <row r="699" spans="1:7" x14ac:dyDescent="0.2">
      <c r="A699" s="29"/>
      <c r="B699" s="29"/>
      <c r="C699" s="19"/>
      <c r="G699" s="30"/>
    </row>
    <row r="700" spans="1:7" x14ac:dyDescent="0.2">
      <c r="A700" s="29"/>
      <c r="B700" s="29"/>
      <c r="C700" s="19"/>
      <c r="G700" s="30"/>
    </row>
    <row r="701" spans="1:7" x14ac:dyDescent="0.2">
      <c r="A701" s="29"/>
      <c r="B701" s="29"/>
      <c r="C701" s="19"/>
      <c r="G701" s="30"/>
    </row>
    <row r="702" spans="1:7" x14ac:dyDescent="0.2">
      <c r="A702" s="29"/>
      <c r="B702" s="29"/>
      <c r="C702" s="19"/>
      <c r="G702" s="30"/>
    </row>
    <row r="703" spans="1:7" x14ac:dyDescent="0.2">
      <c r="A703" s="29"/>
      <c r="B703" s="29"/>
      <c r="C703" s="19"/>
      <c r="G703" s="30"/>
    </row>
    <row r="704" spans="1:7" x14ac:dyDescent="0.2">
      <c r="A704" s="29"/>
      <c r="B704" s="29"/>
      <c r="C704" s="19"/>
      <c r="G704" s="30"/>
    </row>
    <row r="705" spans="1:7" x14ac:dyDescent="0.2">
      <c r="A705" s="29"/>
      <c r="B705" s="29"/>
      <c r="C705" s="19"/>
      <c r="G705" s="30"/>
    </row>
    <row r="706" spans="1:7" x14ac:dyDescent="0.2">
      <c r="A706" s="29"/>
      <c r="B706" s="29"/>
      <c r="C706" s="19"/>
      <c r="G706" s="30"/>
    </row>
    <row r="707" spans="1:7" x14ac:dyDescent="0.2">
      <c r="A707" s="29"/>
      <c r="B707" s="29"/>
      <c r="C707" s="19"/>
      <c r="G707" s="30"/>
    </row>
    <row r="708" spans="1:7" x14ac:dyDescent="0.2">
      <c r="A708" s="29"/>
      <c r="B708" s="29"/>
      <c r="C708" s="19"/>
      <c r="G708" s="30"/>
    </row>
    <row r="709" spans="1:7" x14ac:dyDescent="0.2">
      <c r="A709" s="29"/>
      <c r="B709" s="29"/>
      <c r="C709" s="19"/>
      <c r="G709" s="30"/>
    </row>
    <row r="710" spans="1:7" x14ac:dyDescent="0.2">
      <c r="A710" s="29"/>
      <c r="B710" s="29"/>
      <c r="C710" s="19"/>
      <c r="G710" s="30"/>
    </row>
    <row r="711" spans="1:7" x14ac:dyDescent="0.2">
      <c r="A711" s="29"/>
      <c r="B711" s="29"/>
      <c r="C711" s="19"/>
      <c r="G711" s="30"/>
    </row>
    <row r="712" spans="1:7" x14ac:dyDescent="0.2">
      <c r="A712" s="29"/>
      <c r="B712" s="29"/>
      <c r="C712" s="19"/>
      <c r="G712" s="30"/>
    </row>
    <row r="713" spans="1:7" x14ac:dyDescent="0.2">
      <c r="A713" s="29"/>
      <c r="B713" s="29"/>
      <c r="C713" s="19"/>
      <c r="G713" s="30"/>
    </row>
    <row r="714" spans="1:7" x14ac:dyDescent="0.2">
      <c r="A714" s="29"/>
      <c r="B714" s="29"/>
      <c r="C714" s="19"/>
      <c r="G714" s="30"/>
    </row>
    <row r="715" spans="1:7" x14ac:dyDescent="0.2">
      <c r="A715" s="29"/>
      <c r="B715" s="29"/>
      <c r="C715" s="19"/>
      <c r="G715" s="30"/>
    </row>
    <row r="716" spans="1:7" x14ac:dyDescent="0.2">
      <c r="A716" s="29"/>
      <c r="B716" s="29"/>
      <c r="C716" s="19"/>
      <c r="G716" s="30"/>
    </row>
    <row r="717" spans="1:7" x14ac:dyDescent="0.2">
      <c r="A717" s="29"/>
      <c r="B717" s="29"/>
      <c r="C717" s="19"/>
      <c r="G717" s="30"/>
    </row>
    <row r="718" spans="1:7" x14ac:dyDescent="0.2">
      <c r="A718" s="29"/>
      <c r="B718" s="29"/>
      <c r="C718" s="19"/>
      <c r="G718" s="30"/>
    </row>
    <row r="719" spans="1:7" x14ac:dyDescent="0.2">
      <c r="A719" s="29"/>
      <c r="B719" s="29"/>
      <c r="C719" s="19"/>
      <c r="G719" s="30"/>
    </row>
    <row r="720" spans="1:7" x14ac:dyDescent="0.2">
      <c r="A720" s="29"/>
      <c r="B720" s="29"/>
      <c r="C720" s="19"/>
      <c r="G720" s="30"/>
    </row>
    <row r="721" spans="1:7" x14ac:dyDescent="0.2">
      <c r="A721" s="29"/>
      <c r="B721" s="29"/>
      <c r="C721" s="19"/>
      <c r="G721" s="30"/>
    </row>
    <row r="722" spans="1:7" x14ac:dyDescent="0.2">
      <c r="A722" s="29"/>
      <c r="B722" s="29"/>
      <c r="C722" s="19"/>
      <c r="G722" s="30"/>
    </row>
    <row r="723" spans="1:7" x14ac:dyDescent="0.2">
      <c r="A723" s="29"/>
      <c r="B723" s="29"/>
      <c r="C723" s="19"/>
      <c r="G723" s="30"/>
    </row>
    <row r="724" spans="1:7" x14ac:dyDescent="0.2">
      <c r="A724" s="29"/>
      <c r="B724" s="29"/>
      <c r="C724" s="19"/>
      <c r="G724" s="30"/>
    </row>
    <row r="725" spans="1:7" x14ac:dyDescent="0.2">
      <c r="A725" s="29"/>
      <c r="B725" s="29"/>
      <c r="C725" s="19"/>
      <c r="G725" s="30"/>
    </row>
    <row r="726" spans="1:7" x14ac:dyDescent="0.2">
      <c r="A726" s="29"/>
      <c r="B726" s="29"/>
      <c r="C726" s="19"/>
      <c r="G726" s="30"/>
    </row>
    <row r="727" spans="1:7" x14ac:dyDescent="0.2">
      <c r="A727" s="29"/>
      <c r="B727" s="29"/>
      <c r="C727" s="19"/>
      <c r="G727" s="30"/>
    </row>
    <row r="728" spans="1:7" x14ac:dyDescent="0.2">
      <c r="A728" s="29"/>
      <c r="B728" s="29"/>
      <c r="C728" s="19"/>
      <c r="G728" s="30"/>
    </row>
    <row r="729" spans="1:7" x14ac:dyDescent="0.2">
      <c r="A729" s="29"/>
      <c r="B729" s="29"/>
      <c r="C729" s="19"/>
      <c r="G729" s="30"/>
    </row>
    <row r="730" spans="1:7" x14ac:dyDescent="0.2">
      <c r="A730" s="29"/>
      <c r="B730" s="29"/>
      <c r="C730" s="19"/>
      <c r="G730" s="30"/>
    </row>
    <row r="731" spans="1:7" x14ac:dyDescent="0.2">
      <c r="A731" s="29"/>
      <c r="B731" s="29"/>
      <c r="C731" s="19"/>
      <c r="G731" s="30"/>
    </row>
    <row r="732" spans="1:7" x14ac:dyDescent="0.2">
      <c r="A732" s="29"/>
      <c r="B732" s="29"/>
      <c r="C732" s="19"/>
      <c r="G732" s="30"/>
    </row>
    <row r="733" spans="1:7" x14ac:dyDescent="0.2">
      <c r="A733" s="29"/>
      <c r="B733" s="29"/>
      <c r="C733" s="19"/>
      <c r="G733" s="30"/>
    </row>
    <row r="734" spans="1:7" x14ac:dyDescent="0.2">
      <c r="A734" s="29"/>
      <c r="B734" s="29"/>
      <c r="C734" s="19"/>
      <c r="G734" s="30"/>
    </row>
    <row r="735" spans="1:7" x14ac:dyDescent="0.2">
      <c r="A735" s="29"/>
      <c r="B735" s="29"/>
      <c r="C735" s="19"/>
      <c r="G735" s="30"/>
    </row>
    <row r="736" spans="1:7" x14ac:dyDescent="0.2">
      <c r="A736" s="29"/>
      <c r="B736" s="29"/>
      <c r="C736" s="19"/>
      <c r="G736" s="30"/>
    </row>
    <row r="737" spans="1:7" x14ac:dyDescent="0.2">
      <c r="A737" s="29"/>
      <c r="B737" s="29"/>
      <c r="C737" s="19"/>
      <c r="G737" s="30"/>
    </row>
    <row r="738" spans="1:7" x14ac:dyDescent="0.2">
      <c r="A738" s="29"/>
      <c r="B738" s="29"/>
      <c r="C738" s="19"/>
      <c r="G738" s="30"/>
    </row>
    <row r="739" spans="1:7" x14ac:dyDescent="0.2">
      <c r="A739" s="29"/>
      <c r="B739" s="29"/>
      <c r="C739" s="19"/>
      <c r="G739" s="30"/>
    </row>
    <row r="740" spans="1:7" x14ac:dyDescent="0.2">
      <c r="A740" s="29"/>
      <c r="B740" s="29"/>
      <c r="C740" s="19"/>
      <c r="G740" s="30"/>
    </row>
    <row r="741" spans="1:7" x14ac:dyDescent="0.2">
      <c r="A741" s="29"/>
      <c r="B741" s="29"/>
      <c r="C741" s="19"/>
      <c r="G741" s="30"/>
    </row>
    <row r="742" spans="1:7" x14ac:dyDescent="0.2">
      <c r="A742" s="29"/>
      <c r="B742" s="29"/>
      <c r="C742" s="19"/>
      <c r="G742" s="30"/>
    </row>
    <row r="743" spans="1:7" x14ac:dyDescent="0.2">
      <c r="A743" s="29"/>
      <c r="B743" s="29"/>
      <c r="C743" s="19"/>
      <c r="G743" s="30"/>
    </row>
    <row r="744" spans="1:7" x14ac:dyDescent="0.2">
      <c r="A744" s="29"/>
      <c r="B744" s="29"/>
      <c r="C744" s="19"/>
      <c r="G744" s="30"/>
    </row>
    <row r="745" spans="1:7" x14ac:dyDescent="0.2">
      <c r="A745" s="29"/>
      <c r="B745" s="29"/>
      <c r="C745" s="19"/>
      <c r="G745" s="30"/>
    </row>
    <row r="746" spans="1:7" x14ac:dyDescent="0.2">
      <c r="A746" s="29"/>
      <c r="B746" s="29"/>
      <c r="C746" s="19"/>
      <c r="G746" s="30"/>
    </row>
    <row r="747" spans="1:7" x14ac:dyDescent="0.2">
      <c r="A747" s="29"/>
      <c r="B747" s="29"/>
      <c r="C747" s="19"/>
      <c r="G747" s="30"/>
    </row>
    <row r="748" spans="1:7" x14ac:dyDescent="0.2">
      <c r="A748" s="29"/>
      <c r="B748" s="29"/>
      <c r="C748" s="19"/>
      <c r="G748" s="30"/>
    </row>
    <row r="749" spans="1:7" x14ac:dyDescent="0.2">
      <c r="A749" s="29"/>
      <c r="B749" s="29"/>
      <c r="C749" s="19"/>
      <c r="G749" s="30"/>
    </row>
    <row r="750" spans="1:7" x14ac:dyDescent="0.2">
      <c r="A750" s="29"/>
      <c r="B750" s="29"/>
      <c r="C750" s="19"/>
      <c r="G750" s="30"/>
    </row>
    <row r="751" spans="1:7" x14ac:dyDescent="0.2">
      <c r="A751" s="29"/>
      <c r="B751" s="29"/>
      <c r="C751" s="19"/>
      <c r="G751" s="30"/>
    </row>
    <row r="752" spans="1:7" x14ac:dyDescent="0.2">
      <c r="A752" s="29"/>
      <c r="B752" s="29"/>
      <c r="C752" s="19"/>
      <c r="G752" s="30"/>
    </row>
    <row r="753" spans="1:7" x14ac:dyDescent="0.2">
      <c r="A753" s="29"/>
      <c r="B753" s="29"/>
      <c r="C753" s="19"/>
      <c r="G753" s="30"/>
    </row>
    <row r="754" spans="1:7" x14ac:dyDescent="0.2">
      <c r="A754" s="29"/>
      <c r="B754" s="29"/>
      <c r="C754" s="19"/>
      <c r="G754" s="30"/>
    </row>
    <row r="755" spans="1:7" x14ac:dyDescent="0.2">
      <c r="A755" s="29"/>
      <c r="B755" s="29"/>
      <c r="C755" s="19"/>
      <c r="G755" s="30"/>
    </row>
    <row r="756" spans="1:7" x14ac:dyDescent="0.2">
      <c r="A756" s="29"/>
      <c r="B756" s="29"/>
      <c r="C756" s="19"/>
      <c r="G756" s="30"/>
    </row>
    <row r="757" spans="1:7" x14ac:dyDescent="0.2">
      <c r="A757" s="29"/>
      <c r="B757" s="29"/>
      <c r="C757" s="19"/>
      <c r="G757" s="30"/>
    </row>
    <row r="758" spans="1:7" x14ac:dyDescent="0.2">
      <c r="A758" s="29"/>
      <c r="B758" s="29"/>
      <c r="C758" s="19"/>
      <c r="G758" s="30"/>
    </row>
    <row r="759" spans="1:7" x14ac:dyDescent="0.2">
      <c r="A759" s="29"/>
      <c r="B759" s="29"/>
      <c r="C759" s="19"/>
      <c r="G759" s="30"/>
    </row>
    <row r="760" spans="1:7" x14ac:dyDescent="0.2">
      <c r="A760" s="29"/>
      <c r="B760" s="29"/>
      <c r="C760" s="19"/>
      <c r="G760" s="30"/>
    </row>
    <row r="761" spans="1:7" x14ac:dyDescent="0.2">
      <c r="A761" s="29"/>
      <c r="B761" s="29"/>
      <c r="C761" s="19"/>
      <c r="G761" s="30"/>
    </row>
    <row r="762" spans="1:7" x14ac:dyDescent="0.2">
      <c r="A762" s="29"/>
      <c r="B762" s="29"/>
      <c r="C762" s="19"/>
      <c r="G762" s="30"/>
    </row>
    <row r="763" spans="1:7" x14ac:dyDescent="0.2">
      <c r="A763" s="29"/>
      <c r="B763" s="29"/>
      <c r="C763" s="19"/>
      <c r="G763" s="30"/>
    </row>
    <row r="764" spans="1:7" x14ac:dyDescent="0.2">
      <c r="A764" s="29"/>
      <c r="B764" s="29"/>
      <c r="C764" s="19"/>
      <c r="G764" s="30"/>
    </row>
    <row r="765" spans="1:7" x14ac:dyDescent="0.2">
      <c r="A765" s="29"/>
      <c r="B765" s="29"/>
      <c r="C765" s="19"/>
      <c r="G765" s="30"/>
    </row>
    <row r="766" spans="1:7" x14ac:dyDescent="0.2">
      <c r="A766" s="29"/>
      <c r="B766" s="29"/>
      <c r="C766" s="19"/>
      <c r="G766" s="30"/>
    </row>
    <row r="767" spans="1:7" x14ac:dyDescent="0.2">
      <c r="A767" s="29"/>
      <c r="B767" s="29"/>
      <c r="C767" s="19"/>
      <c r="G767" s="30"/>
    </row>
    <row r="768" spans="1:7" x14ac:dyDescent="0.2">
      <c r="A768" s="29"/>
      <c r="B768" s="29"/>
      <c r="C768" s="19"/>
      <c r="G768" s="30"/>
    </row>
    <row r="769" spans="1:7" x14ac:dyDescent="0.2">
      <c r="A769" s="29"/>
      <c r="B769" s="29"/>
      <c r="C769" s="19"/>
      <c r="G769" s="30"/>
    </row>
    <row r="770" spans="1:7" x14ac:dyDescent="0.2">
      <c r="A770" s="29"/>
      <c r="B770" s="29"/>
      <c r="C770" s="19"/>
      <c r="G770" s="30"/>
    </row>
    <row r="771" spans="1:7" x14ac:dyDescent="0.2">
      <c r="A771" s="29"/>
      <c r="B771" s="29"/>
      <c r="C771" s="19"/>
      <c r="G771" s="30"/>
    </row>
    <row r="772" spans="1:7" x14ac:dyDescent="0.2">
      <c r="A772" s="29"/>
      <c r="B772" s="29"/>
      <c r="C772" s="19"/>
      <c r="G772" s="30"/>
    </row>
    <row r="773" spans="1:7" x14ac:dyDescent="0.2">
      <c r="A773" s="29"/>
      <c r="B773" s="29"/>
      <c r="C773" s="19"/>
      <c r="G773" s="30"/>
    </row>
    <row r="774" spans="1:7" x14ac:dyDescent="0.2">
      <c r="A774" s="29"/>
      <c r="B774" s="29"/>
      <c r="C774" s="19"/>
      <c r="G774" s="30"/>
    </row>
    <row r="775" spans="1:7" x14ac:dyDescent="0.2">
      <c r="A775" s="29"/>
      <c r="B775" s="29"/>
      <c r="C775" s="19"/>
      <c r="G775" s="30"/>
    </row>
    <row r="776" spans="1:7" x14ac:dyDescent="0.2">
      <c r="A776" s="29"/>
      <c r="B776" s="29"/>
      <c r="C776" s="19"/>
      <c r="G776" s="30"/>
    </row>
    <row r="777" spans="1:7" x14ac:dyDescent="0.2">
      <c r="A777" s="29"/>
      <c r="B777" s="29"/>
      <c r="C777" s="19"/>
      <c r="G777" s="30"/>
    </row>
    <row r="778" spans="1:7" x14ac:dyDescent="0.2">
      <c r="A778" s="29"/>
      <c r="B778" s="29"/>
      <c r="C778" s="19"/>
      <c r="G778" s="30"/>
    </row>
    <row r="779" spans="1:7" x14ac:dyDescent="0.2">
      <c r="A779" s="29"/>
      <c r="B779" s="29"/>
      <c r="C779" s="19"/>
      <c r="G779" s="30"/>
    </row>
    <row r="780" spans="1:7" x14ac:dyDescent="0.2">
      <c r="A780" s="29"/>
      <c r="B780" s="29"/>
      <c r="C780" s="19"/>
      <c r="G780" s="30"/>
    </row>
    <row r="781" spans="1:7" x14ac:dyDescent="0.2">
      <c r="A781" s="29"/>
      <c r="B781" s="29"/>
      <c r="C781" s="19"/>
      <c r="G781" s="30"/>
    </row>
    <row r="782" spans="1:7" x14ac:dyDescent="0.2">
      <c r="A782" s="29"/>
      <c r="B782" s="29"/>
      <c r="C782" s="19"/>
      <c r="G782" s="30"/>
    </row>
    <row r="783" spans="1:7" x14ac:dyDescent="0.2">
      <c r="A783" s="29"/>
      <c r="B783" s="29"/>
      <c r="C783" s="19"/>
      <c r="G783" s="30"/>
    </row>
    <row r="784" spans="1:7" x14ac:dyDescent="0.2">
      <c r="A784" s="29"/>
      <c r="B784" s="29"/>
      <c r="C784" s="19"/>
      <c r="G784" s="30"/>
    </row>
    <row r="785" spans="1:7" x14ac:dyDescent="0.2">
      <c r="A785" s="29"/>
      <c r="B785" s="29"/>
      <c r="C785" s="19"/>
      <c r="G785" s="30"/>
    </row>
    <row r="786" spans="1:7" x14ac:dyDescent="0.2">
      <c r="A786" s="29"/>
      <c r="B786" s="29"/>
      <c r="C786" s="19"/>
      <c r="G786" s="30"/>
    </row>
    <row r="787" spans="1:7" x14ac:dyDescent="0.2">
      <c r="A787" s="29"/>
      <c r="B787" s="29"/>
      <c r="C787" s="19"/>
      <c r="G787" s="30"/>
    </row>
    <row r="788" spans="1:7" x14ac:dyDescent="0.2">
      <c r="A788" s="29"/>
      <c r="B788" s="29"/>
      <c r="C788" s="19"/>
      <c r="G788" s="30"/>
    </row>
    <row r="789" spans="1:7" x14ac:dyDescent="0.2">
      <c r="A789" s="29"/>
      <c r="B789" s="29"/>
      <c r="C789" s="19"/>
      <c r="G789" s="30"/>
    </row>
    <row r="790" spans="1:7" x14ac:dyDescent="0.2">
      <c r="A790" s="29"/>
      <c r="B790" s="29"/>
      <c r="C790" s="19"/>
      <c r="G790" s="30"/>
    </row>
    <row r="791" spans="1:7" x14ac:dyDescent="0.2">
      <c r="A791" s="29"/>
      <c r="B791" s="29"/>
      <c r="C791" s="19"/>
      <c r="G791" s="30"/>
    </row>
    <row r="792" spans="1:7" x14ac:dyDescent="0.2">
      <c r="A792" s="29"/>
      <c r="B792" s="29"/>
      <c r="C792" s="19"/>
      <c r="G792" s="30"/>
    </row>
    <row r="793" spans="1:7" x14ac:dyDescent="0.2">
      <c r="A793" s="29"/>
      <c r="B793" s="29"/>
      <c r="C793" s="19"/>
      <c r="G793" s="30"/>
    </row>
    <row r="794" spans="1:7" x14ac:dyDescent="0.2">
      <c r="A794" s="29"/>
      <c r="B794" s="29"/>
      <c r="C794" s="19"/>
      <c r="G794" s="30"/>
    </row>
    <row r="795" spans="1:7" x14ac:dyDescent="0.2">
      <c r="A795" s="29"/>
      <c r="B795" s="29"/>
      <c r="C795" s="19"/>
      <c r="G795" s="30"/>
    </row>
    <row r="796" spans="1:7" x14ac:dyDescent="0.2">
      <c r="A796" s="29"/>
      <c r="B796" s="29"/>
      <c r="C796" s="19"/>
      <c r="G796" s="30"/>
    </row>
    <row r="797" spans="1:7" x14ac:dyDescent="0.2">
      <c r="A797" s="29"/>
      <c r="B797" s="29"/>
      <c r="C797" s="19"/>
      <c r="G797" s="30"/>
    </row>
    <row r="798" spans="1:7" x14ac:dyDescent="0.2">
      <c r="A798" s="29"/>
      <c r="B798" s="29"/>
      <c r="C798" s="19"/>
      <c r="G798" s="30"/>
    </row>
    <row r="799" spans="1:7" x14ac:dyDescent="0.2">
      <c r="A799" s="29"/>
      <c r="B799" s="29"/>
      <c r="C799" s="19"/>
      <c r="G799" s="30"/>
    </row>
    <row r="800" spans="1:7" x14ac:dyDescent="0.2">
      <c r="A800" s="29"/>
      <c r="B800" s="29"/>
      <c r="C800" s="19"/>
      <c r="G800" s="30"/>
    </row>
    <row r="801" spans="1:7" x14ac:dyDescent="0.2">
      <c r="A801" s="29"/>
      <c r="B801" s="29"/>
      <c r="C801" s="19"/>
      <c r="G801" s="30"/>
    </row>
    <row r="802" spans="1:7" x14ac:dyDescent="0.2">
      <c r="A802" s="29"/>
      <c r="B802" s="29"/>
      <c r="C802" s="19"/>
      <c r="G802" s="30"/>
    </row>
    <row r="803" spans="1:7" x14ac:dyDescent="0.2">
      <c r="A803" s="29"/>
      <c r="B803" s="29"/>
      <c r="C803" s="19"/>
      <c r="G803" s="30"/>
    </row>
    <row r="804" spans="1:7" x14ac:dyDescent="0.2">
      <c r="A804" s="29"/>
      <c r="B804" s="29"/>
      <c r="C804" s="19"/>
      <c r="G804" s="30"/>
    </row>
    <row r="805" spans="1:7" x14ac:dyDescent="0.2">
      <c r="A805" s="29"/>
      <c r="B805" s="29"/>
      <c r="C805" s="19"/>
      <c r="G805" s="30"/>
    </row>
    <row r="806" spans="1:7" x14ac:dyDescent="0.2">
      <c r="A806" s="29"/>
      <c r="B806" s="29"/>
      <c r="C806" s="19"/>
      <c r="G806" s="30"/>
    </row>
    <row r="807" spans="1:7" x14ac:dyDescent="0.2">
      <c r="A807" s="29"/>
      <c r="B807" s="29"/>
      <c r="C807" s="19"/>
      <c r="G807" s="30"/>
    </row>
    <row r="808" spans="1:7" x14ac:dyDescent="0.2">
      <c r="A808" s="29"/>
      <c r="B808" s="29"/>
      <c r="C808" s="19"/>
      <c r="G808" s="30"/>
    </row>
    <row r="809" spans="1:7" x14ac:dyDescent="0.2">
      <c r="A809" s="29"/>
      <c r="B809" s="29"/>
      <c r="C809" s="19"/>
      <c r="G809" s="30"/>
    </row>
    <row r="810" spans="1:7" x14ac:dyDescent="0.2">
      <c r="A810" s="29"/>
      <c r="B810" s="29"/>
      <c r="C810" s="19"/>
      <c r="G810" s="30"/>
    </row>
    <row r="811" spans="1:7" x14ac:dyDescent="0.2">
      <c r="A811" s="29"/>
      <c r="B811" s="29"/>
      <c r="C811" s="19"/>
      <c r="G811" s="30"/>
    </row>
    <row r="812" spans="1:7" x14ac:dyDescent="0.2">
      <c r="A812" s="29"/>
      <c r="B812" s="29"/>
      <c r="C812" s="19"/>
      <c r="G812" s="30"/>
    </row>
    <row r="813" spans="1:7" x14ac:dyDescent="0.2">
      <c r="A813" s="29"/>
      <c r="B813" s="29"/>
      <c r="C813" s="19"/>
      <c r="G813" s="30"/>
    </row>
    <row r="814" spans="1:7" x14ac:dyDescent="0.2">
      <c r="A814" s="29"/>
      <c r="B814" s="29"/>
      <c r="C814" s="19"/>
      <c r="G814" s="30"/>
    </row>
    <row r="815" spans="1:7" x14ac:dyDescent="0.2">
      <c r="A815" s="29"/>
      <c r="B815" s="29"/>
      <c r="C815" s="19"/>
      <c r="G815" s="30"/>
    </row>
    <row r="816" spans="1:7" x14ac:dyDescent="0.2">
      <c r="A816" s="29"/>
      <c r="B816" s="29"/>
      <c r="C816" s="19"/>
      <c r="G816" s="30"/>
    </row>
    <row r="817" spans="1:7" x14ac:dyDescent="0.2">
      <c r="A817" s="29"/>
      <c r="B817" s="29"/>
      <c r="C817" s="19"/>
      <c r="G817" s="30"/>
    </row>
    <row r="818" spans="1:7" x14ac:dyDescent="0.2">
      <c r="A818" s="29"/>
      <c r="B818" s="29"/>
      <c r="C818" s="19"/>
      <c r="G818" s="30"/>
    </row>
    <row r="819" spans="1:7" x14ac:dyDescent="0.2">
      <c r="A819" s="29"/>
      <c r="B819" s="29"/>
      <c r="C819" s="19"/>
      <c r="G819" s="30"/>
    </row>
    <row r="820" spans="1:7" x14ac:dyDescent="0.2">
      <c r="A820" s="29"/>
      <c r="B820" s="29"/>
      <c r="C820" s="19"/>
      <c r="G820" s="30"/>
    </row>
    <row r="821" spans="1:7" x14ac:dyDescent="0.2">
      <c r="A821" s="29"/>
      <c r="B821" s="29"/>
      <c r="C821" s="19"/>
      <c r="G821" s="30"/>
    </row>
    <row r="822" spans="1:7" x14ac:dyDescent="0.2">
      <c r="A822" s="29"/>
      <c r="B822" s="29"/>
      <c r="C822" s="19"/>
      <c r="G822" s="30"/>
    </row>
    <row r="823" spans="1:7" x14ac:dyDescent="0.2">
      <c r="A823" s="29"/>
      <c r="B823" s="29"/>
      <c r="C823" s="19"/>
      <c r="G823" s="30"/>
    </row>
    <row r="824" spans="1:7" x14ac:dyDescent="0.2">
      <c r="A824" s="29"/>
      <c r="B824" s="29"/>
      <c r="C824" s="19"/>
      <c r="G824" s="30"/>
    </row>
    <row r="825" spans="1:7" x14ac:dyDescent="0.2">
      <c r="A825" s="29"/>
      <c r="B825" s="29"/>
      <c r="C825" s="19"/>
      <c r="G825" s="30"/>
    </row>
    <row r="826" spans="1:7" x14ac:dyDescent="0.2">
      <c r="A826" s="29"/>
      <c r="B826" s="29"/>
      <c r="C826" s="19"/>
      <c r="G826" s="30"/>
    </row>
    <row r="827" spans="1:7" x14ac:dyDescent="0.2">
      <c r="A827" s="29"/>
      <c r="B827" s="29"/>
      <c r="C827" s="19"/>
      <c r="G827" s="30"/>
    </row>
    <row r="828" spans="1:7" x14ac:dyDescent="0.2">
      <c r="A828" s="29"/>
      <c r="B828" s="29"/>
      <c r="C828" s="19"/>
      <c r="G828" s="30"/>
    </row>
    <row r="829" spans="1:7" x14ac:dyDescent="0.2">
      <c r="A829" s="29"/>
      <c r="B829" s="29"/>
      <c r="C829" s="19"/>
      <c r="G829" s="30"/>
    </row>
    <row r="830" spans="1:7" x14ac:dyDescent="0.2">
      <c r="A830" s="29"/>
      <c r="B830" s="29"/>
      <c r="C830" s="19"/>
      <c r="G830" s="30"/>
    </row>
    <row r="831" spans="1:7" x14ac:dyDescent="0.2">
      <c r="A831" s="29"/>
      <c r="B831" s="29"/>
      <c r="C831" s="19"/>
      <c r="G831" s="30"/>
    </row>
    <row r="832" spans="1:7" x14ac:dyDescent="0.2">
      <c r="A832" s="29"/>
      <c r="B832" s="29"/>
      <c r="C832" s="19"/>
      <c r="G832" s="30"/>
    </row>
    <row r="833" spans="1:7" x14ac:dyDescent="0.2">
      <c r="A833" s="29"/>
      <c r="B833" s="29"/>
      <c r="C833" s="19"/>
      <c r="G833" s="30"/>
    </row>
    <row r="834" spans="1:7" x14ac:dyDescent="0.2">
      <c r="A834" s="29"/>
      <c r="B834" s="29"/>
      <c r="C834" s="19"/>
      <c r="G834" s="30"/>
    </row>
    <row r="835" spans="1:7" x14ac:dyDescent="0.2">
      <c r="A835" s="29"/>
      <c r="B835" s="29"/>
      <c r="C835" s="19"/>
      <c r="G835" s="30"/>
    </row>
    <row r="836" spans="1:7" x14ac:dyDescent="0.2">
      <c r="A836" s="29"/>
      <c r="B836" s="29"/>
      <c r="C836" s="19"/>
      <c r="G836" s="30"/>
    </row>
    <row r="837" spans="1:7" x14ac:dyDescent="0.2">
      <c r="A837" s="29"/>
      <c r="B837" s="29"/>
      <c r="C837" s="19"/>
      <c r="G837" s="30"/>
    </row>
    <row r="838" spans="1:7" x14ac:dyDescent="0.2">
      <c r="A838" s="29"/>
      <c r="B838" s="29"/>
      <c r="C838" s="19"/>
      <c r="G838" s="30"/>
    </row>
    <row r="839" spans="1:7" x14ac:dyDescent="0.2">
      <c r="A839" s="29"/>
      <c r="B839" s="29"/>
      <c r="C839" s="19"/>
      <c r="G839" s="30"/>
    </row>
    <row r="840" spans="1:7" x14ac:dyDescent="0.2">
      <c r="A840" s="29"/>
      <c r="B840" s="29"/>
      <c r="C840" s="19"/>
      <c r="G840" s="30"/>
    </row>
    <row r="841" spans="1:7" x14ac:dyDescent="0.2">
      <c r="A841" s="29"/>
      <c r="B841" s="29"/>
      <c r="C841" s="19"/>
      <c r="G841" s="30"/>
    </row>
    <row r="842" spans="1:7" x14ac:dyDescent="0.2">
      <c r="A842" s="29"/>
      <c r="B842" s="29"/>
      <c r="C842" s="19"/>
      <c r="G842" s="30"/>
    </row>
    <row r="843" spans="1:7" x14ac:dyDescent="0.2">
      <c r="A843" s="29"/>
      <c r="B843" s="29"/>
      <c r="C843" s="19"/>
      <c r="G843" s="30"/>
    </row>
    <row r="844" spans="1:7" x14ac:dyDescent="0.2">
      <c r="A844" s="29"/>
      <c r="B844" s="29"/>
      <c r="C844" s="19"/>
      <c r="G844" s="30"/>
    </row>
    <row r="845" spans="1:7" x14ac:dyDescent="0.2">
      <c r="A845" s="29"/>
      <c r="B845" s="29"/>
      <c r="C845" s="19"/>
      <c r="G845" s="30"/>
    </row>
    <row r="846" spans="1:7" x14ac:dyDescent="0.2">
      <c r="A846" s="29"/>
      <c r="B846" s="29"/>
      <c r="C846" s="19"/>
      <c r="G846" s="30"/>
    </row>
    <row r="847" spans="1:7" x14ac:dyDescent="0.2">
      <c r="A847" s="29"/>
      <c r="B847" s="29"/>
      <c r="C847" s="19"/>
      <c r="G847" s="30"/>
    </row>
    <row r="848" spans="1:7" x14ac:dyDescent="0.2">
      <c r="A848" s="29"/>
      <c r="B848" s="29"/>
      <c r="C848" s="19"/>
      <c r="G848" s="30"/>
    </row>
    <row r="849" spans="1:7" x14ac:dyDescent="0.2">
      <c r="A849" s="29"/>
      <c r="B849" s="29"/>
      <c r="C849" s="19"/>
      <c r="G849" s="30"/>
    </row>
    <row r="850" spans="1:7" x14ac:dyDescent="0.2">
      <c r="A850" s="29"/>
      <c r="B850" s="29"/>
      <c r="C850" s="19"/>
      <c r="G850" s="30"/>
    </row>
    <row r="851" spans="1:7" x14ac:dyDescent="0.2">
      <c r="A851" s="29"/>
      <c r="B851" s="29"/>
      <c r="C851" s="19"/>
      <c r="G851" s="30"/>
    </row>
    <row r="852" spans="1:7" x14ac:dyDescent="0.2">
      <c r="A852" s="29"/>
      <c r="B852" s="29"/>
      <c r="C852" s="19"/>
      <c r="G852" s="30"/>
    </row>
    <row r="853" spans="1:7" x14ac:dyDescent="0.2">
      <c r="A853" s="29"/>
      <c r="B853" s="29"/>
      <c r="C853" s="19"/>
      <c r="G853" s="30"/>
    </row>
    <row r="854" spans="1:7" x14ac:dyDescent="0.2">
      <c r="A854" s="29"/>
      <c r="B854" s="29"/>
      <c r="C854" s="19"/>
      <c r="G854" s="30"/>
    </row>
    <row r="855" spans="1:7" x14ac:dyDescent="0.2">
      <c r="A855" s="29"/>
      <c r="B855" s="29"/>
      <c r="C855" s="19"/>
      <c r="G855" s="30"/>
    </row>
    <row r="856" spans="1:7" x14ac:dyDescent="0.2">
      <c r="A856" s="29"/>
      <c r="B856" s="29"/>
      <c r="C856" s="19"/>
      <c r="G856" s="30"/>
    </row>
    <row r="857" spans="1:7" x14ac:dyDescent="0.2">
      <c r="A857" s="29"/>
      <c r="B857" s="29"/>
      <c r="C857" s="19"/>
      <c r="G857" s="30"/>
    </row>
    <row r="858" spans="1:7" x14ac:dyDescent="0.2">
      <c r="A858" s="29"/>
      <c r="B858" s="29"/>
      <c r="C858" s="19"/>
      <c r="G858" s="30"/>
    </row>
    <row r="859" spans="1:7" x14ac:dyDescent="0.2">
      <c r="A859" s="29"/>
      <c r="B859" s="29"/>
      <c r="C859" s="19"/>
      <c r="G859" s="30"/>
    </row>
    <row r="860" spans="1:7" x14ac:dyDescent="0.2">
      <c r="A860" s="29"/>
      <c r="B860" s="29"/>
      <c r="C860" s="19"/>
      <c r="G860" s="30"/>
    </row>
    <row r="861" spans="1:7" x14ac:dyDescent="0.2">
      <c r="A861" s="29"/>
      <c r="B861" s="29"/>
      <c r="C861" s="19"/>
      <c r="G861" s="30"/>
    </row>
    <row r="862" spans="1:7" x14ac:dyDescent="0.2">
      <c r="A862" s="29"/>
      <c r="B862" s="29"/>
      <c r="C862" s="19"/>
      <c r="G862" s="30"/>
    </row>
    <row r="863" spans="1:7" x14ac:dyDescent="0.2">
      <c r="A863" s="29"/>
      <c r="B863" s="29"/>
      <c r="C863" s="19"/>
      <c r="G863" s="30"/>
    </row>
    <row r="864" spans="1:7" x14ac:dyDescent="0.2">
      <c r="A864" s="29"/>
      <c r="B864" s="29"/>
      <c r="C864" s="19"/>
      <c r="G864" s="30"/>
    </row>
    <row r="865" spans="1:7" x14ac:dyDescent="0.2">
      <c r="A865" s="29"/>
      <c r="B865" s="29"/>
      <c r="C865" s="19"/>
      <c r="G865" s="30"/>
    </row>
    <row r="866" spans="1:7" x14ac:dyDescent="0.2">
      <c r="A866" s="29"/>
      <c r="B866" s="29"/>
      <c r="C866" s="19"/>
      <c r="G866" s="30"/>
    </row>
    <row r="867" spans="1:7" x14ac:dyDescent="0.2">
      <c r="A867" s="29"/>
      <c r="B867" s="29"/>
      <c r="C867" s="19"/>
      <c r="G867" s="30"/>
    </row>
    <row r="868" spans="1:7" x14ac:dyDescent="0.2">
      <c r="A868" s="29"/>
      <c r="B868" s="29"/>
      <c r="C868" s="19"/>
      <c r="G868" s="30"/>
    </row>
    <row r="869" spans="1:7" x14ac:dyDescent="0.2">
      <c r="A869" s="29"/>
      <c r="B869" s="29"/>
      <c r="C869" s="19"/>
      <c r="G869" s="30"/>
    </row>
    <row r="870" spans="1:7" x14ac:dyDescent="0.2">
      <c r="A870" s="29"/>
      <c r="B870" s="29"/>
      <c r="C870" s="19"/>
      <c r="G870" s="30"/>
    </row>
    <row r="871" spans="1:7" x14ac:dyDescent="0.2">
      <c r="A871" s="29"/>
      <c r="B871" s="29"/>
      <c r="C871" s="19"/>
      <c r="G871" s="30"/>
    </row>
    <row r="872" spans="1:7" x14ac:dyDescent="0.2">
      <c r="A872" s="29"/>
      <c r="B872" s="29"/>
      <c r="C872" s="19"/>
      <c r="G872" s="30"/>
    </row>
    <row r="873" spans="1:7" x14ac:dyDescent="0.2">
      <c r="A873" s="29"/>
      <c r="B873" s="29"/>
      <c r="C873" s="19"/>
      <c r="G873" s="30"/>
    </row>
    <row r="874" spans="1:7" x14ac:dyDescent="0.2">
      <c r="A874" s="29"/>
      <c r="B874" s="29"/>
      <c r="C874" s="19"/>
      <c r="G874" s="30"/>
    </row>
    <row r="875" spans="1:7" x14ac:dyDescent="0.2">
      <c r="A875" s="29"/>
      <c r="B875" s="29"/>
      <c r="C875" s="19"/>
      <c r="G875" s="30"/>
    </row>
    <row r="876" spans="1:7" x14ac:dyDescent="0.2">
      <c r="A876" s="29"/>
      <c r="B876" s="29"/>
      <c r="C876" s="19"/>
      <c r="G876" s="30"/>
    </row>
    <row r="877" spans="1:7" x14ac:dyDescent="0.2">
      <c r="A877" s="29"/>
      <c r="B877" s="29"/>
      <c r="C877" s="19"/>
      <c r="G877" s="30"/>
    </row>
    <row r="878" spans="1:7" x14ac:dyDescent="0.2">
      <c r="A878" s="29"/>
      <c r="B878" s="29"/>
      <c r="C878" s="19"/>
      <c r="G878" s="30"/>
    </row>
    <row r="879" spans="1:7" x14ac:dyDescent="0.2">
      <c r="A879" s="29"/>
      <c r="B879" s="29"/>
      <c r="C879" s="19"/>
      <c r="G879" s="30"/>
    </row>
    <row r="880" spans="1:7" x14ac:dyDescent="0.2">
      <c r="A880" s="29"/>
      <c r="B880" s="29"/>
      <c r="C880" s="19"/>
      <c r="G880" s="30"/>
    </row>
    <row r="881" spans="1:7" x14ac:dyDescent="0.2">
      <c r="A881" s="29"/>
      <c r="B881" s="29"/>
      <c r="C881" s="19"/>
      <c r="G881" s="30"/>
    </row>
    <row r="882" spans="1:7" x14ac:dyDescent="0.2">
      <c r="A882" s="29"/>
      <c r="B882" s="29"/>
      <c r="C882" s="19"/>
      <c r="G882" s="30"/>
    </row>
    <row r="883" spans="1:7" x14ac:dyDescent="0.2">
      <c r="A883" s="29"/>
      <c r="B883" s="29"/>
      <c r="C883" s="19"/>
      <c r="G883" s="30"/>
    </row>
    <row r="884" spans="1:7" x14ac:dyDescent="0.2">
      <c r="A884" s="29"/>
      <c r="B884" s="29"/>
      <c r="C884" s="19"/>
      <c r="G884" s="30"/>
    </row>
    <row r="885" spans="1:7" x14ac:dyDescent="0.2">
      <c r="A885" s="29"/>
      <c r="B885" s="29"/>
      <c r="C885" s="19"/>
      <c r="G885" s="30"/>
    </row>
    <row r="886" spans="1:7" x14ac:dyDescent="0.2">
      <c r="A886" s="29"/>
      <c r="B886" s="29"/>
      <c r="C886" s="19"/>
      <c r="G886" s="30"/>
    </row>
    <row r="887" spans="1:7" x14ac:dyDescent="0.2">
      <c r="A887" s="29"/>
      <c r="B887" s="29"/>
      <c r="C887" s="19"/>
      <c r="G887" s="30"/>
    </row>
    <row r="888" spans="1:7" x14ac:dyDescent="0.2">
      <c r="A888" s="29"/>
      <c r="B888" s="29"/>
      <c r="C888" s="19"/>
      <c r="G888" s="30"/>
    </row>
    <row r="889" spans="1:7" x14ac:dyDescent="0.2">
      <c r="A889" s="29"/>
      <c r="B889" s="29"/>
      <c r="C889" s="19"/>
      <c r="G889" s="30"/>
    </row>
    <row r="890" spans="1:7" x14ac:dyDescent="0.2">
      <c r="A890" s="29"/>
      <c r="B890" s="29"/>
      <c r="C890" s="19"/>
      <c r="G890" s="30"/>
    </row>
    <row r="891" spans="1:7" x14ac:dyDescent="0.2">
      <c r="A891" s="29"/>
      <c r="B891" s="29"/>
      <c r="C891" s="19"/>
      <c r="G891" s="30"/>
    </row>
    <row r="892" spans="1:7" x14ac:dyDescent="0.2">
      <c r="A892" s="29"/>
      <c r="B892" s="29"/>
      <c r="C892" s="19"/>
      <c r="G892" s="30"/>
    </row>
    <row r="893" spans="1:7" x14ac:dyDescent="0.2">
      <c r="A893" s="29"/>
      <c r="B893" s="29"/>
      <c r="C893" s="19"/>
      <c r="G893" s="30"/>
    </row>
    <row r="894" spans="1:7" x14ac:dyDescent="0.2">
      <c r="A894" s="29"/>
      <c r="B894" s="29"/>
      <c r="C894" s="19"/>
      <c r="G894" s="30"/>
    </row>
    <row r="895" spans="1:7" x14ac:dyDescent="0.2">
      <c r="A895" s="29"/>
      <c r="B895" s="29"/>
      <c r="C895" s="19"/>
      <c r="G895" s="30"/>
    </row>
    <row r="896" spans="1:7" x14ac:dyDescent="0.2">
      <c r="A896" s="29"/>
      <c r="B896" s="29"/>
      <c r="C896" s="19"/>
      <c r="G896" s="30"/>
    </row>
    <row r="897" spans="1:7" x14ac:dyDescent="0.2">
      <c r="A897" s="29"/>
      <c r="B897" s="29"/>
      <c r="C897" s="19"/>
      <c r="G897" s="30"/>
    </row>
    <row r="898" spans="1:7" x14ac:dyDescent="0.2">
      <c r="A898" s="29"/>
      <c r="B898" s="29"/>
      <c r="C898" s="19"/>
      <c r="G898" s="30"/>
    </row>
    <row r="899" spans="1:7" x14ac:dyDescent="0.2">
      <c r="A899" s="29"/>
      <c r="B899" s="29"/>
      <c r="C899" s="19"/>
      <c r="G899" s="30"/>
    </row>
    <row r="900" spans="1:7" x14ac:dyDescent="0.2">
      <c r="A900" s="29"/>
      <c r="B900" s="29"/>
      <c r="C900" s="19"/>
      <c r="G900" s="30"/>
    </row>
    <row r="901" spans="1:7" x14ac:dyDescent="0.2">
      <c r="A901" s="29"/>
      <c r="B901" s="29"/>
      <c r="C901" s="19"/>
      <c r="G901" s="30"/>
    </row>
    <row r="902" spans="1:7" x14ac:dyDescent="0.2">
      <c r="A902" s="29"/>
      <c r="B902" s="29"/>
      <c r="C902" s="19"/>
      <c r="G902" s="30"/>
    </row>
    <row r="903" spans="1:7" x14ac:dyDescent="0.2">
      <c r="A903" s="29"/>
      <c r="B903" s="29"/>
      <c r="C903" s="19"/>
      <c r="G903" s="30"/>
    </row>
    <row r="904" spans="1:7" x14ac:dyDescent="0.2">
      <c r="A904" s="29"/>
      <c r="B904" s="29"/>
      <c r="C904" s="19"/>
      <c r="G904" s="30"/>
    </row>
    <row r="905" spans="1:7" x14ac:dyDescent="0.2">
      <c r="A905" s="29"/>
      <c r="B905" s="29"/>
      <c r="C905" s="19"/>
      <c r="G905" s="30"/>
    </row>
    <row r="906" spans="1:7" x14ac:dyDescent="0.2">
      <c r="A906" s="29"/>
      <c r="B906" s="29"/>
      <c r="C906" s="19"/>
      <c r="G906" s="30"/>
    </row>
    <row r="907" spans="1:7" x14ac:dyDescent="0.2">
      <c r="A907" s="29"/>
      <c r="B907" s="29"/>
      <c r="C907" s="19"/>
      <c r="G907" s="30"/>
    </row>
    <row r="908" spans="1:7" x14ac:dyDescent="0.2">
      <c r="A908" s="29"/>
      <c r="B908" s="29"/>
      <c r="C908" s="19"/>
      <c r="G908" s="30"/>
    </row>
    <row r="909" spans="1:7" x14ac:dyDescent="0.2">
      <c r="A909" s="29"/>
      <c r="B909" s="29"/>
      <c r="C909" s="19"/>
      <c r="G909" s="30"/>
    </row>
    <row r="910" spans="1:7" x14ac:dyDescent="0.2">
      <c r="A910" s="29"/>
      <c r="B910" s="29"/>
      <c r="C910" s="19"/>
      <c r="G910" s="30"/>
    </row>
    <row r="911" spans="1:7" x14ac:dyDescent="0.2">
      <c r="A911" s="29"/>
      <c r="B911" s="29"/>
      <c r="C911" s="19"/>
      <c r="G911" s="30"/>
    </row>
    <row r="912" spans="1:7" x14ac:dyDescent="0.2">
      <c r="A912" s="29"/>
      <c r="B912" s="29"/>
      <c r="C912" s="19"/>
      <c r="G912" s="30"/>
    </row>
    <row r="913" spans="1:7" x14ac:dyDescent="0.2">
      <c r="A913" s="29"/>
      <c r="B913" s="29"/>
      <c r="C913" s="19"/>
      <c r="G913" s="30"/>
    </row>
    <row r="914" spans="1:7" x14ac:dyDescent="0.2">
      <c r="A914" s="29"/>
      <c r="B914" s="29"/>
      <c r="C914" s="19"/>
      <c r="G914" s="30"/>
    </row>
    <row r="915" spans="1:7" x14ac:dyDescent="0.2">
      <c r="A915" s="29"/>
      <c r="B915" s="29"/>
      <c r="C915" s="19"/>
      <c r="G915" s="30"/>
    </row>
    <row r="916" spans="1:7" x14ac:dyDescent="0.2">
      <c r="A916" s="29"/>
      <c r="B916" s="29"/>
      <c r="C916" s="19"/>
      <c r="G916" s="30"/>
    </row>
    <row r="917" spans="1:7" x14ac:dyDescent="0.2">
      <c r="A917" s="29"/>
      <c r="B917" s="29"/>
      <c r="C917" s="19"/>
      <c r="G917" s="30"/>
    </row>
    <row r="918" spans="1:7" x14ac:dyDescent="0.2">
      <c r="A918" s="29"/>
      <c r="B918" s="29"/>
      <c r="C918" s="19"/>
      <c r="G918" s="30"/>
    </row>
    <row r="919" spans="1:7" x14ac:dyDescent="0.2">
      <c r="A919" s="29"/>
      <c r="B919" s="29"/>
      <c r="C919" s="19"/>
      <c r="G919" s="30"/>
    </row>
    <row r="920" spans="1:7" x14ac:dyDescent="0.2">
      <c r="A920" s="29"/>
      <c r="B920" s="29"/>
      <c r="C920" s="19"/>
      <c r="G920" s="30"/>
    </row>
    <row r="921" spans="1:7" x14ac:dyDescent="0.2">
      <c r="A921" s="29"/>
      <c r="B921" s="29"/>
      <c r="C921" s="19"/>
      <c r="G921" s="30"/>
    </row>
    <row r="922" spans="1:7" x14ac:dyDescent="0.2">
      <c r="A922" s="29"/>
      <c r="B922" s="29"/>
      <c r="C922" s="19"/>
      <c r="G922" s="30"/>
    </row>
    <row r="923" spans="1:7" x14ac:dyDescent="0.2">
      <c r="A923" s="29"/>
      <c r="B923" s="29"/>
      <c r="C923" s="19"/>
      <c r="G923" s="30"/>
    </row>
    <row r="924" spans="1:7" x14ac:dyDescent="0.2">
      <c r="A924" s="29"/>
      <c r="B924" s="29"/>
      <c r="C924" s="19"/>
      <c r="G924" s="30"/>
    </row>
    <row r="925" spans="1:7" x14ac:dyDescent="0.2">
      <c r="A925" s="29"/>
      <c r="B925" s="29"/>
      <c r="C925" s="19"/>
      <c r="G925" s="30"/>
    </row>
    <row r="926" spans="1:7" x14ac:dyDescent="0.2">
      <c r="A926" s="29"/>
      <c r="B926" s="29"/>
      <c r="C926" s="19"/>
      <c r="G926" s="30"/>
    </row>
    <row r="927" spans="1:7" x14ac:dyDescent="0.2">
      <c r="A927" s="29"/>
      <c r="B927" s="29"/>
    </row>
    <row r="928" spans="1:7" x14ac:dyDescent="0.2">
      <c r="A928" s="29"/>
      <c r="B928" s="29"/>
    </row>
    <row r="929" spans="1:2" x14ac:dyDescent="0.2">
      <c r="A929" s="29"/>
      <c r="B929" s="29"/>
    </row>
    <row r="930" spans="1:2" x14ac:dyDescent="0.2">
      <c r="A930" s="29"/>
      <c r="B930" s="29"/>
    </row>
    <row r="931" spans="1:2" x14ac:dyDescent="0.2">
      <c r="A931" s="29"/>
      <c r="B931" s="29"/>
    </row>
    <row r="932" spans="1:2" x14ac:dyDescent="0.2">
      <c r="A932" s="29"/>
      <c r="B932" s="29"/>
    </row>
    <row r="933" spans="1:2" x14ac:dyDescent="0.2">
      <c r="A933" s="29"/>
      <c r="B933" s="29"/>
    </row>
    <row r="934" spans="1:2" x14ac:dyDescent="0.2">
      <c r="A934" s="29"/>
      <c r="B934" s="29"/>
    </row>
    <row r="935" spans="1:2" x14ac:dyDescent="0.2">
      <c r="A935" s="29"/>
      <c r="B935" s="29"/>
    </row>
    <row r="936" spans="1:2" x14ac:dyDescent="0.2">
      <c r="A936" s="29"/>
      <c r="B936" s="29"/>
    </row>
    <row r="937" spans="1:2" x14ac:dyDescent="0.2">
      <c r="A937" s="29"/>
      <c r="B937" s="29"/>
    </row>
    <row r="938" spans="1:2" x14ac:dyDescent="0.2">
      <c r="A938" s="29"/>
      <c r="B938" s="29"/>
    </row>
    <row r="939" spans="1:2" x14ac:dyDescent="0.2">
      <c r="A939" s="29"/>
      <c r="B939" s="29"/>
    </row>
    <row r="940" spans="1:2" x14ac:dyDescent="0.2">
      <c r="A940" s="29"/>
      <c r="B940" s="29"/>
    </row>
    <row r="941" spans="1:2" x14ac:dyDescent="0.2">
      <c r="A941" s="29"/>
      <c r="B941" s="29"/>
    </row>
    <row r="942" spans="1:2" x14ac:dyDescent="0.2">
      <c r="A942" s="29"/>
      <c r="B942" s="29"/>
    </row>
    <row r="943" spans="1:2" x14ac:dyDescent="0.2">
      <c r="A943" s="29"/>
      <c r="B943" s="29"/>
    </row>
    <row r="944" spans="1:2" x14ac:dyDescent="0.2">
      <c r="A944" s="29"/>
      <c r="B944" s="29"/>
    </row>
    <row r="945" spans="1:2" x14ac:dyDescent="0.2">
      <c r="A945" s="29"/>
      <c r="B945" s="29"/>
    </row>
    <row r="946" spans="1:2" x14ac:dyDescent="0.2">
      <c r="A946" s="29"/>
      <c r="B946" s="29"/>
    </row>
    <row r="947" spans="1:2" x14ac:dyDescent="0.2">
      <c r="A947" s="29"/>
      <c r="B947" s="29"/>
    </row>
    <row r="948" spans="1:2" x14ac:dyDescent="0.2">
      <c r="A948" s="29"/>
      <c r="B948" s="29"/>
    </row>
    <row r="949" spans="1:2" x14ac:dyDescent="0.2">
      <c r="A949" s="29"/>
      <c r="B949" s="29"/>
    </row>
  </sheetData>
  <autoFilter ref="A18:I58" xr:uid="{00000000-0009-0000-0000-000000000000}"/>
  <mergeCells count="17">
    <mergeCell ref="A55:A56"/>
    <mergeCell ref="A19:A25"/>
    <mergeCell ref="C4:C5"/>
    <mergeCell ref="D4:D5"/>
    <mergeCell ref="C43:C53"/>
    <mergeCell ref="D43:G43"/>
    <mergeCell ref="C7:C8"/>
    <mergeCell ref="C9:C10"/>
    <mergeCell ref="A2:D2"/>
    <mergeCell ref="F3:G3"/>
    <mergeCell ref="C11:C12"/>
    <mergeCell ref="A1:C1"/>
    <mergeCell ref="A42:A54"/>
    <mergeCell ref="A33:A36"/>
    <mergeCell ref="A37:A41"/>
    <mergeCell ref="A26:A32"/>
    <mergeCell ref="A5:B14"/>
  </mergeCells>
  <conditionalFormatting sqref="D19:D56">
    <cfRule type="containsBlanks" dxfId="4" priority="26">
      <formula>LEN(TRIM(D19))=0</formula>
    </cfRule>
  </conditionalFormatting>
  <conditionalFormatting sqref="E14">
    <cfRule type="containsText" dxfId="3" priority="22" operator="containsText" text="DISCIPLINARY ACTION">
      <formula>NOT(ISERROR(SEARCH("DISCIPLINARY ACTION",E14)))</formula>
    </cfRule>
    <cfRule type="containsText" dxfId="2" priority="23" operator="containsText" text="correct">
      <formula>NOT(ISERROR(SEARCH("correct",E14)))</formula>
    </cfRule>
    <cfRule type="containsText" dxfId="1" priority="24" operator="containsText" text="FAIL">
      <formula>NOT(ISERROR(SEARCH("FAIL",E14)))</formula>
    </cfRule>
    <cfRule type="containsText" dxfId="0" priority="25" operator="containsText" text="Pass">
      <formula>NOT(ISERROR(SEARCH("Pass",E14)))</formula>
    </cfRule>
  </conditionalFormatting>
  <pageMargins left="0.5" right="0.5" top="0.5" bottom="0.5" header="0" footer="0"/>
  <pageSetup scale="34" orientation="portrait" horizontalDpi="4294967293" verticalDpi="1200" r:id="rId1"/>
  <colBreaks count="1" manualBreakCount="1">
    <brk id="9" max="1048575"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54A8A77-F744-4602-8A4F-1FA1C4DE0C4E}">
          <x14:formula1>
            <xm:f>Reference!$I$14:$I$17</xm:f>
          </x14:formula1>
          <xm:sqref>B39</xm:sqref>
        </x14:dataValidation>
        <x14:dataValidation type="list" allowBlank="1" showInputMessage="1" showErrorMessage="1" xr:uid="{91D18CBF-13F8-4128-B465-3F9471F7F056}">
          <x14:formula1>
            <xm:f>Reference!$I$19:$I$21</xm:f>
          </x14:formula1>
          <xm:sqref>B43</xm:sqref>
        </x14:dataValidation>
        <x14:dataValidation type="list" allowBlank="1" showInputMessage="1" showErrorMessage="1" xr:uid="{FF535865-A056-41DF-A320-8272EADB9CE8}">
          <x14:formula1>
            <xm:f>Reference!$I$2:$I$5</xm:f>
          </x14:formula1>
          <xm:sqref>D44:D56 D19:D30 D32:D42 D31</xm:sqref>
        </x14:dataValidation>
        <x14:dataValidation type="list" allowBlank="1" showInputMessage="1" showErrorMessage="1" xr:uid="{13D3F78A-BC13-4F2C-A8D2-EEBC8E78EC96}">
          <x14:formula1>
            <xm:f>Reference!$I$7:$I$11</xm:f>
          </x14:formula1>
          <xm:sqref>B35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33C7F-A52E-4791-95EE-311412319BFA}">
  <dimension ref="A1"/>
  <sheetViews>
    <sheetView workbookViewId="0">
      <selection activeCell="O25" sqref="O25"/>
    </sheetView>
  </sheetViews>
  <sheetFormatPr baseColWidth="10" defaultColWidth="8.5" defaultRowHeight="13" x14ac:dyDescent="0.15"/>
  <sheetData>
    <row r="1" spans="1:1" x14ac:dyDescent="0.15">
      <c r="A1" s="1" t="s">
        <v>278</v>
      </c>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2c15c9-5ee2-43fc-bf23-4bf4823d633f">
      <Terms xmlns="http://schemas.microsoft.com/office/infopath/2007/PartnerControls"/>
    </lcf76f155ced4ddcb4097134ff3c332f>
    <TaxCatchAll xmlns="d541df19-1d95-40b9-8952-f391e5cd10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CA0A2A6E635C44B9384D7B4942CE22" ma:contentTypeVersion="19" ma:contentTypeDescription="Create a new document." ma:contentTypeScope="" ma:versionID="65fda8198ada07855adab7cb854d70e9">
  <xsd:schema xmlns:xsd="http://www.w3.org/2001/XMLSchema" xmlns:xs="http://www.w3.org/2001/XMLSchema" xmlns:p="http://schemas.microsoft.com/office/2006/metadata/properties" xmlns:ns2="a22c15c9-5ee2-43fc-bf23-4bf4823d633f" xmlns:ns3="d541df19-1d95-40b9-8952-f391e5cd1063" targetNamespace="http://schemas.microsoft.com/office/2006/metadata/properties" ma:root="true" ma:fieldsID="7344fc00ba986f01b268663365990980" ns2:_="" ns3:_="">
    <xsd:import namespace="a22c15c9-5ee2-43fc-bf23-4bf4823d633f"/>
    <xsd:import namespace="d541df19-1d95-40b9-8952-f391e5cd10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c15c9-5ee2-43fc-bf23-4bf4823d63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639e30c-ef1c-450d-954e-69f1f4f1b1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1df19-1d95-40b9-8952-f391e5cd106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111c1d5-b7a9-400e-9f48-19c3aaabcfd6}" ma:internalName="TaxCatchAll" ma:showField="CatchAllData" ma:web="d541df19-1d95-40b9-8952-f391e5cd1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438E9A-5332-4443-86A1-A604255F351E}">
  <ds:schemaRefs>
    <ds:schemaRef ds:uri="http://schemas.microsoft.com/office/infopath/2007/PartnerControls"/>
    <ds:schemaRef ds:uri="d541df19-1d95-40b9-8952-f391e5cd1063"/>
    <ds:schemaRef ds:uri="http://schemas.microsoft.com/office/2006/documentManagement/types"/>
    <ds:schemaRef ds:uri="a22c15c9-5ee2-43fc-bf23-4bf4823d633f"/>
    <ds:schemaRef ds:uri="http://www.w3.org/XML/1998/namespace"/>
    <ds:schemaRef ds:uri="http://purl.org/dc/terms/"/>
    <ds:schemaRef ds:uri="http://schemas.microsoft.com/office/2006/metadata/properties"/>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B6C3501-DBD6-4D7D-915E-4DC1E6E62B54}">
  <ds:schemaRefs>
    <ds:schemaRef ds:uri="http://schemas.microsoft.com/sharepoint/v3/contenttype/forms"/>
  </ds:schemaRefs>
</ds:datastoreItem>
</file>

<file path=customXml/itemProps3.xml><?xml version="1.0" encoding="utf-8"?>
<ds:datastoreItem xmlns:ds="http://schemas.openxmlformats.org/officeDocument/2006/customXml" ds:itemID="{B85C6875-2C95-428A-8551-1EBEF9E4E3E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Table of Contents</vt:lpstr>
      <vt:lpstr>REMRate</vt:lpstr>
      <vt:lpstr>Ekotrope</vt:lpstr>
      <vt:lpstr>EnergyGauge</vt:lpstr>
      <vt:lpstr>FieldFinal</vt:lpstr>
      <vt:lpstr>PreDrywall</vt:lpstr>
      <vt:lpstr>SamplingQA</vt:lpstr>
      <vt:lpstr>HVACQiEval</vt:lpstr>
      <vt:lpstr>photos-notes</vt:lpstr>
      <vt:lpstr>Reference</vt:lpstr>
      <vt:lpstr>Ekotrope!Print_Area</vt:lpstr>
      <vt:lpstr>EnergyGauge!Print_Area</vt:lpstr>
      <vt:lpstr>FieldFinal!Print_Area</vt:lpstr>
      <vt:lpstr>HVACQiEval!Print_Area</vt:lpstr>
      <vt:lpstr>PreDrywall!Print_Area</vt:lpstr>
      <vt:lpstr>REMRate!Print_Area</vt:lpstr>
      <vt:lpstr>SamplingQA!Print_Area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Daran Wastchak</dc:creator>
  <cp:keywords/>
  <dc:description/>
  <cp:lastModifiedBy>Noah Kibbe</cp:lastModifiedBy>
  <cp:revision/>
  <cp:lastPrinted>2023-05-20T05:17:12Z</cp:lastPrinted>
  <dcterms:created xsi:type="dcterms:W3CDTF">2016-08-29T19:34:55Z</dcterms:created>
  <dcterms:modified xsi:type="dcterms:W3CDTF">2026-07-07T17:04:14Z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0x0101005ACA0A2A6E635C44B9384D7B4942CE22</vt:lpwstr>
  </property>
  <property fmtid="{D5CDD505-2E9C-101B-9397-08002B2CF9AE}" pid="3" name="MediaServiceImageTags">
    <vt:lpwstr/>
  </property>
</Properties>
</file>